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namedSheetViews/namedSheetView1.xml" ContentType="application/vnd.ms-excel.namedsheetview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13_ncr:1_{27A08911-EC7F-4FBA-87CF-EDE957216EC4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BD" sheetId="10" state="hidden" r:id="rId1"/>
    <sheet name="CONTRATOS PROCEDIMIENTO LCSP" sheetId="4" r:id="rId2"/>
    <sheet name="CONTRATOS MENORES_RECURRENTES" sheetId="7" r:id="rId3"/>
    <sheet name="CONTRATOS MENORES_PUNTUALES" sheetId="9" r:id="rId4"/>
  </sheets>
  <definedNames>
    <definedName name="_xlnm._FilterDatabase" localSheetId="2" hidden="1">'CONTRATOS MENORES_RECURRENTES'!$L$192:$L$192</definedName>
    <definedName name="_xlnm._FilterDatabase" localSheetId="1" hidden="1">'CONTRATOS PROCEDIMIENTO LCSP'!$A$2:$EA$150</definedName>
    <definedName name="_xlnm.Print_Area" localSheetId="2">'CONTRATOS MENORES_RECURRENTES'!$B$3:$N$105</definedName>
    <definedName name="_xlnm.Print_Area" localSheetId="1">'CONTRATOS PROCEDIMIENTO LCSP'!$B$1:$AL$151</definedName>
    <definedName name="_xlnm.Print_Titles" localSheetId="2">'CONTRATOS MENORES_RECURRENTES'!$2:$3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1" i="9" l="1"/>
  <c r="B4" i="9"/>
  <c r="B5" i="9" s="1"/>
  <c r="B6" i="9" s="1"/>
  <c r="B7" i="9" s="1"/>
  <c r="B8" i="9" s="1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1" i="9" s="1"/>
  <c r="B72" i="9" s="1"/>
  <c r="B73" i="9" s="1"/>
  <c r="B74" i="9" s="1"/>
  <c r="B75" i="9" s="1"/>
  <c r="B76" i="9" s="1"/>
  <c r="B77" i="9" s="1"/>
  <c r="B78" i="9" s="1"/>
  <c r="B79" i="9" s="1"/>
  <c r="B80" i="9" s="1"/>
  <c r="B81" i="9" s="1"/>
  <c r="B82" i="9" s="1"/>
  <c r="B83" i="9" s="1"/>
  <c r="B84" i="9" s="1"/>
  <c r="B85" i="9" s="1"/>
  <c r="B86" i="9" s="1"/>
  <c r="B87" i="9" s="1"/>
  <c r="B88" i="9" s="1"/>
  <c r="B89" i="9" s="1"/>
  <c r="B90" i="9" s="1"/>
  <c r="U53" i="4"/>
  <c r="U25" i="4"/>
  <c r="T25" i="4"/>
  <c r="U43" i="4"/>
  <c r="U41" i="4"/>
  <c r="T41" i="4"/>
  <c r="L165" i="7"/>
  <c r="H165" i="7"/>
  <c r="I165" i="7"/>
  <c r="L159" i="7"/>
  <c r="L166" i="7"/>
  <c r="L172" i="7"/>
  <c r="L158" i="7"/>
  <c r="L161" i="7"/>
  <c r="L164" i="7"/>
  <c r="L167" i="7"/>
  <c r="L162" i="7"/>
  <c r="L145" i="7"/>
  <c r="L146" i="7"/>
  <c r="L147" i="7"/>
  <c r="L148" i="7"/>
  <c r="L149" i="7"/>
  <c r="L150" i="7"/>
  <c r="L151" i="7"/>
  <c r="L152" i="7"/>
  <c r="L153" i="7"/>
  <c r="L154" i="7"/>
  <c r="L155" i="7"/>
  <c r="L156" i="7"/>
  <c r="L157" i="7"/>
  <c r="U133" i="4"/>
  <c r="L131" i="7"/>
  <c r="P155" i="4"/>
  <c r="U93" i="4"/>
  <c r="T93" i="4"/>
  <c r="U91" i="4"/>
  <c r="T91" i="4"/>
  <c r="U67" i="4"/>
  <c r="T67" i="4"/>
  <c r="U48" i="4"/>
  <c r="T48" i="4"/>
  <c r="U23" i="4"/>
  <c r="T23" i="4"/>
  <c r="I166" i="7"/>
  <c r="H166" i="7"/>
  <c r="K33" i="9"/>
  <c r="L168" i="7"/>
  <c r="P85" i="4"/>
  <c r="T83" i="4"/>
  <c r="U83" i="4" s="1"/>
  <c r="U148" i="4"/>
  <c r="U132" i="4"/>
  <c r="U111" i="4"/>
  <c r="U20" i="4"/>
  <c r="U129" i="4"/>
  <c r="T129" i="4"/>
  <c r="U40" i="4"/>
  <c r="T157" i="4"/>
  <c r="Z114" i="4"/>
  <c r="U8" i="4"/>
  <c r="T8" i="4"/>
  <c r="P4" i="4"/>
  <c r="AI4" i="4"/>
  <c r="T131" i="7"/>
  <c r="L143" i="7"/>
  <c r="L144" i="7"/>
  <c r="I144" i="7"/>
  <c r="O147" i="7"/>
  <c r="S147" i="7" s="1"/>
  <c r="L120" i="7"/>
  <c r="AG52" i="4"/>
  <c r="T112" i="4"/>
  <c r="U112" i="4" s="1"/>
  <c r="I121" i="7"/>
  <c r="H121" i="7"/>
  <c r="I131" i="7"/>
  <c r="H131" i="7"/>
  <c r="L125" i="7"/>
  <c r="L119" i="7"/>
  <c r="L121" i="7"/>
  <c r="L122" i="7"/>
  <c r="L141" i="7"/>
  <c r="L140" i="7"/>
  <c r="L139" i="7"/>
  <c r="L138" i="7"/>
  <c r="L135" i="7"/>
  <c r="L132" i="7"/>
  <c r="L133" i="7"/>
  <c r="L136" i="7"/>
  <c r="L137" i="7"/>
  <c r="I59" i="7"/>
  <c r="H59" i="7"/>
  <c r="T71" i="4"/>
  <c r="U71" i="4"/>
  <c r="L129" i="7"/>
  <c r="L130" i="7"/>
  <c r="V130" i="7"/>
  <c r="L128" i="7"/>
  <c r="L127" i="7"/>
  <c r="Y119" i="7"/>
  <c r="W119" i="7"/>
  <c r="V119" i="7"/>
  <c r="U119" i="7"/>
  <c r="T119" i="7"/>
  <c r="S119" i="7"/>
  <c r="R119" i="7"/>
  <c r="Q119" i="7"/>
  <c r="P119" i="7"/>
  <c r="L126" i="7"/>
  <c r="L123" i="7"/>
  <c r="I125" i="7"/>
  <c r="O125" i="7" s="1"/>
  <c r="I124" i="7"/>
  <c r="O124" i="7" s="1"/>
  <c r="O122" i="7"/>
  <c r="H112" i="7"/>
  <c r="I112" i="7"/>
  <c r="O112" i="7" s="1"/>
  <c r="S111" i="7"/>
  <c r="O65" i="7"/>
  <c r="T65" i="7" s="1"/>
  <c r="Z101" i="4"/>
  <c r="O69" i="7"/>
  <c r="I108" i="7"/>
  <c r="I107" i="7"/>
  <c r="O103" i="7"/>
  <c r="Z141" i="4"/>
  <c r="Z107" i="4"/>
  <c r="Z123" i="4"/>
  <c r="Z95" i="4"/>
  <c r="Z55" i="4"/>
  <c r="Z78" i="4"/>
  <c r="Z138" i="4"/>
  <c r="O58" i="7"/>
  <c r="R58" i="7" s="1"/>
  <c r="O102" i="7"/>
  <c r="V102" i="7" s="1"/>
  <c r="I78" i="7"/>
  <c r="O78" i="7" s="1"/>
  <c r="Q78" i="7" s="1"/>
  <c r="I76" i="7"/>
  <c r="O76" i="7" s="1"/>
  <c r="I75" i="7"/>
  <c r="O75" i="7"/>
  <c r="I69" i="7"/>
  <c r="I23" i="7"/>
  <c r="O23" i="7" s="1"/>
  <c r="I95" i="7"/>
  <c r="O95" i="7"/>
  <c r="H98" i="7"/>
  <c r="I98" i="7" s="1"/>
  <c r="O98" i="7" s="1"/>
  <c r="V98" i="7" s="1"/>
  <c r="O11" i="7"/>
  <c r="T11" i="7" s="1"/>
  <c r="V101" i="7"/>
  <c r="Z6" i="4"/>
  <c r="Z51" i="4"/>
  <c r="H96" i="7"/>
  <c r="I96" i="7" s="1"/>
  <c r="O96" i="7" s="1"/>
  <c r="Q96" i="7" s="1"/>
  <c r="I94" i="7"/>
  <c r="O94" i="7" s="1"/>
  <c r="O27" i="7"/>
  <c r="P27" i="7" s="1"/>
  <c r="I27" i="7"/>
  <c r="O18" i="7"/>
  <c r="P18" i="7"/>
  <c r="O19" i="7"/>
  <c r="P19" i="7" s="1"/>
  <c r="O20" i="7"/>
  <c r="O22" i="7"/>
  <c r="I55" i="7"/>
  <c r="O55" i="7"/>
  <c r="P55" i="7" s="1"/>
  <c r="O33" i="7"/>
  <c r="O34" i="7"/>
  <c r="T34" i="7" s="1"/>
  <c r="O35" i="7"/>
  <c r="R35" i="7" s="1"/>
  <c r="O36" i="7"/>
  <c r="R36" i="7" s="1"/>
  <c r="O38" i="7"/>
  <c r="R38" i="7" s="1"/>
  <c r="O39" i="7"/>
  <c r="O40" i="7"/>
  <c r="O42" i="7"/>
  <c r="O44" i="7"/>
  <c r="W44" i="7"/>
  <c r="O46" i="7"/>
  <c r="S45" i="7" s="1"/>
  <c r="O47" i="7"/>
  <c r="R47" i="7" s="1"/>
  <c r="O48" i="7"/>
  <c r="S48" i="7"/>
  <c r="O49" i="7"/>
  <c r="S49" i="7" s="1"/>
  <c r="O50" i="7"/>
  <c r="W50" i="7" s="1"/>
  <c r="O51" i="7"/>
  <c r="O52" i="7"/>
  <c r="Q52" i="7" s="1"/>
  <c r="O53" i="7"/>
  <c r="O54" i="7"/>
  <c r="S54" i="7" s="1"/>
  <c r="O57" i="7"/>
  <c r="T57" i="7" s="1"/>
  <c r="O59" i="7"/>
  <c r="O60" i="7"/>
  <c r="R60" i="7" s="1"/>
  <c r="O61" i="7"/>
  <c r="O62" i="7"/>
  <c r="T62" i="7" s="1"/>
  <c r="O63" i="7"/>
  <c r="O66" i="7"/>
  <c r="O70" i="7"/>
  <c r="R70" i="7"/>
  <c r="O71" i="7"/>
  <c r="R71" i="7"/>
  <c r="O72" i="7"/>
  <c r="T72" i="7" s="1"/>
  <c r="O73" i="7"/>
  <c r="O74" i="7"/>
  <c r="O77" i="7"/>
  <c r="R77" i="7" s="1"/>
  <c r="O79" i="7"/>
  <c r="W79" i="7" s="1"/>
  <c r="O80" i="7"/>
  <c r="O81" i="7"/>
  <c r="T82" i="7"/>
  <c r="O83" i="7"/>
  <c r="O84" i="7"/>
  <c r="R84" i="7" s="1"/>
  <c r="O85" i="7"/>
  <c r="O89" i="7"/>
  <c r="W89" i="7"/>
  <c r="O91" i="7"/>
  <c r="T91" i="7" s="1"/>
  <c r="O92" i="7"/>
  <c r="Q92" i="7" s="1"/>
  <c r="O93" i="7"/>
  <c r="C2" i="7"/>
  <c r="N161" i="7" s="1"/>
  <c r="O21" i="7"/>
  <c r="I87" i="7"/>
  <c r="O87" i="7" s="1"/>
  <c r="R87" i="7" s="1"/>
  <c r="H90" i="7"/>
  <c r="I90" i="7"/>
  <c r="O90" i="7" s="1"/>
  <c r="W90" i="7" s="1"/>
  <c r="I86" i="7"/>
  <c r="O86" i="7" s="1"/>
  <c r="P54" i="4"/>
  <c r="AI51" i="4"/>
  <c r="AH51" i="4"/>
  <c r="AG51" i="4"/>
  <c r="P51" i="4"/>
  <c r="P45" i="4"/>
  <c r="P75" i="4"/>
  <c r="P61" i="4"/>
  <c r="P79" i="4"/>
  <c r="AI137" i="4"/>
  <c r="AG137" i="4"/>
  <c r="P137" i="4"/>
  <c r="U141" i="4"/>
  <c r="P141" i="4"/>
  <c r="P136" i="4"/>
  <c r="P121" i="4"/>
  <c r="U123" i="4"/>
  <c r="P123" i="4"/>
  <c r="P125" i="4"/>
  <c r="P117" i="4"/>
  <c r="T116" i="4"/>
  <c r="P116" i="4"/>
  <c r="U116" i="4" s="1"/>
  <c r="U107" i="4"/>
  <c r="P107" i="4"/>
  <c r="P100" i="4"/>
  <c r="P13" i="4"/>
  <c r="U16" i="4"/>
  <c r="P16" i="4"/>
  <c r="P5" i="4"/>
  <c r="AI6" i="4"/>
  <c r="AG6" i="4"/>
  <c r="P6" i="4"/>
  <c r="P24" i="4"/>
  <c r="P3" i="4"/>
  <c r="Q81" i="7"/>
  <c r="I68" i="7"/>
  <c r="O68" i="7" s="1"/>
  <c r="T69" i="7"/>
  <c r="R69" i="7"/>
  <c r="R107" i="7" s="1"/>
  <c r="S69" i="7"/>
  <c r="Q69" i="7"/>
  <c r="P69" i="7"/>
  <c r="H67" i="7"/>
  <c r="I67" i="7" s="1"/>
  <c r="O67" i="7" s="1"/>
  <c r="R67" i="7" s="1"/>
  <c r="I56" i="7"/>
  <c r="O56" i="7" s="1"/>
  <c r="I64" i="7"/>
  <c r="W46" i="7"/>
  <c r="T46" i="7"/>
  <c r="S46" i="7"/>
  <c r="R46" i="7"/>
  <c r="Q46" i="7"/>
  <c r="P46" i="7"/>
  <c r="I45" i="7"/>
  <c r="O45" i="7" s="1"/>
  <c r="W40" i="7"/>
  <c r="T40" i="7"/>
  <c r="S40" i="7"/>
  <c r="R40" i="7"/>
  <c r="Q40" i="7"/>
  <c r="P40" i="7"/>
  <c r="W39" i="7"/>
  <c r="S39" i="7"/>
  <c r="R39" i="7"/>
  <c r="Q39" i="7"/>
  <c r="P39" i="7"/>
  <c r="I43" i="7"/>
  <c r="O43" i="7"/>
  <c r="P43" i="7" s="1"/>
  <c r="I37" i="7"/>
  <c r="O37" i="7" s="1"/>
  <c r="T37" i="7" s="1"/>
  <c r="P33" i="7"/>
  <c r="I32" i="7"/>
  <c r="O32" i="7" s="1"/>
  <c r="O31" i="7"/>
  <c r="O30" i="7"/>
  <c r="R30" i="7" s="1"/>
  <c r="O29" i="7"/>
  <c r="T29" i="7"/>
  <c r="O28" i="7"/>
  <c r="P28" i="7"/>
  <c r="Q28" i="7" s="1"/>
  <c r="R28" i="7" s="1"/>
  <c r="S28" i="7" s="1"/>
  <c r="T28" i="7" s="1"/>
  <c r="I28" i="7"/>
  <c r="O26" i="7"/>
  <c r="S26" i="7" s="1"/>
  <c r="O25" i="7"/>
  <c r="S25" i="7"/>
  <c r="O24" i="7"/>
  <c r="P24" i="7" s="1"/>
  <c r="Q24" i="7" s="1"/>
  <c r="R24" i="7" s="1"/>
  <c r="S24" i="7" s="1"/>
  <c r="T24" i="7" s="1"/>
  <c r="I24" i="7"/>
  <c r="O17" i="7"/>
  <c r="O16" i="7"/>
  <c r="S16" i="7"/>
  <c r="O15" i="7"/>
  <c r="R15" i="7" s="1"/>
  <c r="O14" i="7"/>
  <c r="Q14" i="7" s="1"/>
  <c r="O13" i="7"/>
  <c r="T13" i="7" s="1"/>
  <c r="O12" i="7"/>
  <c r="P12" i="7" s="1"/>
  <c r="O10" i="7"/>
  <c r="W10" i="7"/>
  <c r="O9" i="7"/>
  <c r="R9" i="7"/>
  <c r="O5" i="7"/>
  <c r="R5" i="7" s="1"/>
  <c r="O4" i="7"/>
  <c r="P4" i="7" s="1"/>
  <c r="Q4" i="7" s="1"/>
  <c r="R4" i="7" s="1"/>
  <c r="S4" i="7" s="1"/>
  <c r="T4" i="7" s="1"/>
  <c r="O8" i="7"/>
  <c r="R8" i="7" s="1"/>
  <c r="O7" i="7"/>
  <c r="T7" i="7"/>
  <c r="O6" i="7"/>
  <c r="T6" i="7" s="1"/>
  <c r="Q45" i="7"/>
  <c r="O64" i="7"/>
  <c r="P59" i="7"/>
  <c r="T61" i="7"/>
  <c r="P17" i="7"/>
  <c r="Q17" i="7" s="1"/>
  <c r="R17" i="7" s="1"/>
  <c r="S17" i="7" s="1"/>
  <c r="T17" i="7" s="1"/>
  <c r="R64" i="7"/>
  <c r="L124" i="7"/>
  <c r="P94" i="7" l="1"/>
  <c r="S94" i="7"/>
  <c r="N20" i="7"/>
  <c r="N147" i="7"/>
  <c r="N37" i="7"/>
  <c r="N119" i="7"/>
  <c r="S50" i="7"/>
  <c r="N92" i="7"/>
  <c r="N39" i="7"/>
  <c r="N135" i="7"/>
  <c r="N126" i="7"/>
  <c r="N56" i="7"/>
  <c r="N75" i="7"/>
  <c r="N144" i="7"/>
  <c r="N45" i="7"/>
  <c r="N42" i="7"/>
  <c r="N162" i="7"/>
  <c r="N132" i="7"/>
  <c r="Q50" i="7"/>
  <c r="N23" i="7"/>
  <c r="N72" i="7"/>
  <c r="P50" i="7"/>
  <c r="N9" i="7"/>
  <c r="N65" i="7"/>
  <c r="T50" i="7"/>
  <c r="N81" i="7"/>
  <c r="N31" i="7"/>
  <c r="N146" i="7"/>
  <c r="N50" i="7"/>
  <c r="N140" i="7"/>
  <c r="N11" i="7"/>
  <c r="P147" i="7"/>
  <c r="N46" i="7"/>
  <c r="N12" i="7"/>
  <c r="N95" i="7"/>
  <c r="N64" i="7"/>
  <c r="N150" i="7"/>
  <c r="R50" i="7"/>
  <c r="N7" i="7"/>
  <c r="N25" i="7"/>
  <c r="N59" i="7"/>
  <c r="T107" i="7"/>
  <c r="N14" i="7"/>
  <c r="N86" i="7"/>
  <c r="N83" i="7"/>
  <c r="N111" i="7"/>
  <c r="N67" i="7"/>
  <c r="N104" i="7"/>
  <c r="N121" i="7"/>
  <c r="N133" i="7"/>
  <c r="N138" i="7"/>
  <c r="N153" i="7"/>
  <c r="N157" i="7"/>
  <c r="N68" i="7"/>
  <c r="N47" i="7"/>
  <c r="N21" i="7"/>
  <c r="N93" i="7"/>
  <c r="N35" i="7"/>
  <c r="N73" i="7"/>
  <c r="N49" i="7"/>
  <c r="N62" i="7"/>
  <c r="N51" i="7"/>
  <c r="N40" i="7"/>
  <c r="N29" i="7"/>
  <c r="N18" i="7"/>
  <c r="N78" i="7"/>
  <c r="N90" i="7"/>
  <c r="N101" i="7"/>
  <c r="N105" i="7"/>
  <c r="N117" i="7"/>
  <c r="N125" i="7"/>
  <c r="N130" i="7"/>
  <c r="N108" i="7"/>
  <c r="N141" i="7"/>
  <c r="N142" i="7"/>
  <c r="N152" i="7"/>
  <c r="N156" i="7"/>
  <c r="N166" i="7"/>
  <c r="N28" i="7"/>
  <c r="N17" i="7"/>
  <c r="N6" i="7"/>
  <c r="N19" i="7"/>
  <c r="N102" i="7"/>
  <c r="N114" i="7"/>
  <c r="N128" i="7"/>
  <c r="N143" i="7"/>
  <c r="N172" i="7"/>
  <c r="N8" i="7"/>
  <c r="N80" i="7"/>
  <c r="N24" i="7"/>
  <c r="N33" i="7"/>
  <c r="N22" i="7"/>
  <c r="N71" i="7"/>
  <c r="N10" i="7"/>
  <c r="N85" i="7"/>
  <c r="N74" i="7"/>
  <c r="N63" i="7"/>
  <c r="N52" i="7"/>
  <c r="N53" i="7"/>
  <c r="N30" i="7"/>
  <c r="N79" i="7"/>
  <c r="N91" i="7"/>
  <c r="N96" i="7"/>
  <c r="N103" i="7"/>
  <c r="N109" i="7"/>
  <c r="N118" i="7"/>
  <c r="N97" i="7"/>
  <c r="N136" i="7"/>
  <c r="N134" i="7"/>
  <c r="N154" i="7"/>
  <c r="N151" i="7"/>
  <c r="N155" i="7"/>
  <c r="N164" i="7"/>
  <c r="N158" i="7"/>
  <c r="N13" i="7"/>
  <c r="N48" i="7"/>
  <c r="N26" i="7"/>
  <c r="N15" i="7"/>
  <c r="N87" i="7"/>
  <c r="N77" i="7"/>
  <c r="N54" i="7"/>
  <c r="N43" i="7"/>
  <c r="N94" i="7"/>
  <c r="N99" i="7"/>
  <c r="N106" i="7"/>
  <c r="N110" i="7"/>
  <c r="N112" i="7"/>
  <c r="N123" i="7"/>
  <c r="N131" i="7"/>
  <c r="N137" i="7"/>
  <c r="N120" i="7"/>
  <c r="N159" i="7"/>
  <c r="N148" i="7"/>
  <c r="N167" i="7"/>
  <c r="N170" i="7"/>
  <c r="N32" i="7"/>
  <c r="N34" i="7"/>
  <c r="N57" i="7"/>
  <c r="N36" i="7"/>
  <c r="N76" i="7"/>
  <c r="N124" i="7"/>
  <c r="N44" i="7"/>
  <c r="N70" i="7"/>
  <c r="N61" i="7"/>
  <c r="N69" i="7"/>
  <c r="N58" i="7"/>
  <c r="N60" i="7"/>
  <c r="N84" i="7"/>
  <c r="N38" i="7"/>
  <c r="N27" i="7"/>
  <c r="N16" i="7"/>
  <c r="N5" i="7"/>
  <c r="N89" i="7"/>
  <c r="N66" i="7"/>
  <c r="N55" i="7"/>
  <c r="N4" i="7"/>
  <c r="N98" i="7"/>
  <c r="N107" i="7"/>
  <c r="N115" i="7"/>
  <c r="N122" i="7"/>
  <c r="N127" i="7"/>
  <c r="N129" i="7"/>
  <c r="N139" i="7"/>
  <c r="N149" i="7"/>
  <c r="N168" i="7"/>
  <c r="N160" i="7"/>
  <c r="P124" i="7"/>
  <c r="S124" i="7"/>
  <c r="R125" i="7"/>
  <c r="Y125" i="7"/>
  <c r="T125" i="7"/>
  <c r="W125" i="7"/>
  <c r="S125" i="7"/>
  <c r="U125" i="7"/>
  <c r="P125" i="7"/>
  <c r="Q125" i="7"/>
  <c r="V125" i="7"/>
  <c r="S107" i="7"/>
  <c r="R45" i="7"/>
  <c r="Q107" i="7"/>
  <c r="P45" i="7"/>
  <c r="P107" i="7"/>
  <c r="T45" i="7"/>
  <c r="W45" i="7"/>
  <c r="N16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blanca</author>
    <author>Blanca Velázquez</author>
    <author>Facturacion</author>
    <author>tc={6D879969-9AE1-4412-8E2D-33AF596D6FB8}</author>
    <author>Susana De Juan Sola</author>
    <author>tc={4989DB35-28E8-4F31-9A47-7A1EAB8857B0}</author>
    <author>Carmen Rosa González</author>
    <author>Favia Hernández</author>
    <author>tc={F6F84702-133B-4DAA-831B-8C2D40679DD0}</author>
    <author>tc={59591DA9-E547-4099-BDDE-59C84C27F0E3}</author>
    <author>tc={DFA1C8B4-16BB-43ED-AD74-A85FD8CE92A9}</author>
    <author>tc={0377EB7B-ABC6-4046-9115-4A4ED1BDD1A3}</author>
    <author>tc={41F14DB9-313B-4A55-974A-63CC31EE64CE}</author>
    <author>tc={CF48D584-8012-458E-B4AC-EDAA5E037307}</author>
    <author>tc={96C7C2BF-55A6-4DBA-8C54-C4D39D3571BC}</author>
    <author>tc={589DDC73-77D5-40E7-B5EA-2C1E8F815B23}</author>
    <author>tc={0FA6C048-9C9D-4F6E-8A65-B35B3760EB99}</author>
    <author>tc={1F265A16-A08C-48DB-A001-B16AFC9B0A4C}</author>
    <author>tc={7D111AE6-B4D8-4868-A8EE-E6E1AA22C623}</author>
    <author>tc={3EEAAD38-AB23-4CB5-A387-8A583BA31B2A}</author>
    <author>tc={A222D23A-8669-409B-8EA2-566C03E8B78C}</author>
    <author>tc={10180A99-D36C-4961-924C-C7352AE77D88}</author>
    <author>tc={DC985F98-29A5-4F78-B467-5188F08DC896}</author>
    <author>tc={83B1F703-DB18-4E84-AC9C-E55EDE4EF5DC}</author>
    <author>tc={626588AE-3874-44ED-9701-47FFE8D13DCA}</author>
    <author>tc={F199F8BC-A9D6-44E3-B499-EC4190338FB9}</author>
    <author>tc={62240F2B-0720-4C32-B120-0DF6EAF9D357}</author>
    <author>tc={529ED785-6813-4E54-9315-5D306B51C801}</author>
    <author>tc={D6AD11EE-1FC5-4F1E-BBBB-540DE9A7A5EC}</author>
    <author>tc={9B5643EA-4C37-40FA-8FDA-B176EF7169BE}</author>
    <author>tc={E574BCFE-53A1-47BC-AD66-C252F4473F81}</author>
    <author>tc={31757911-9CA6-43B4-B747-C6AF4FDEEA82}</author>
  </authors>
  <commentList>
    <comment ref="U3" authorId="0" shapeId="0" xr:uid="{C51E8612-32B0-47A5-82EF-F4933F9ECB6E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DETALLE: Diferencias por covid de los 3 primeros meses de contrato, 17.495,85 €. El servico no se prestó al 100€. Se factura en mayo de 2020: 3.925,35 €. Junio de 2020: 16.822,91 €.Julio de 2020 sólo 15 días de servicio: 8.411,46 €. Mes de Agosto 0€ por servicio no se presta.Meses a partir de septiembre de 2020: 26.916,67 €. Para mayo de 2022: 20.636,12 €. </t>
        </r>
      </text>
    </comment>
    <comment ref="Y4" authorId="0" shapeId="0" xr:uid="{951ADDC1-C721-4A07-B4F9-3B563A9370BC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1.446.382,42 euros por los servicios complementarios y auxiliares y 100.188,99 euros por la unidad de atención temprana ambulatoria.</t>
        </r>
      </text>
    </comment>
    <comment ref="AH4" authorId="0" shapeId="0" xr:uid="{3E71C522-CDE5-4406-A09C-A912A6249E77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mensual: 60.265,93euros por los servicios auxiliares complementarios y 4.174,54 euros por la unidad de atencion temprana ambulatoria. </t>
        </r>
      </text>
    </comment>
    <comment ref="Z6" authorId="1" shapeId="0" xr:uid="{9C183821-B379-4816-BEA5-B4E5EB65666E}">
      <text>
        <r>
          <rPr>
            <sz val="10"/>
            <rFont val="Arial"/>
            <family val="2"/>
          </rPr>
          <t>Blanca Velázquez: en La Casita se facturará mensualmente 100,00 € más el igic que le corresponda.</t>
        </r>
      </text>
    </comment>
    <comment ref="U8" authorId="2" shapeId="0" xr:uid="{D0C47FA4-2A77-46B7-A171-0A53E152AD92}">
      <text>
        <r>
          <rPr>
            <sz val="10"/>
            <rFont val="Arial"/>
            <family val="2"/>
          </rPr>
          <t>Facturacion:
descontando los meses de agosto y los 15 dias de julio  total 21 meses.
total mensual: 39.090,46</t>
        </r>
      </text>
    </comment>
    <comment ref="P10" authorId="3" shapeId="0" xr:uid="{6D879969-9AE1-4412-8E2D-33AF596D6FB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GLOBAL,  A REPARTIR POR PARTES IGUALES ENTRE TODOS LOS CENTROS DE GRAN CANARIA.</t>
      </text>
    </comment>
    <comment ref="E14" authorId="4" shapeId="0" xr:uid="{D251FE40-739D-476B-94DC-906F374AEBC9}">
      <text>
        <r>
          <rPr>
            <sz val="10"/>
            <rFont val="Arial"/>
            <family val="2"/>
          </rPr>
          <t xml:space="preserve">Susana De Juan Sola:
CIF MODIFICADO
</t>
        </r>
      </text>
    </comment>
    <comment ref="S14" authorId="1" shapeId="0" xr:uid="{9A885725-C3A2-4BEB-892A-77EA03A17764}">
      <text>
        <r>
          <rPr>
            <sz val="10"/>
            <rFont val="Arial"/>
            <family val="2"/>
          </rPr>
          <t>Blanca Velázquez:
TRAS LA ENTREGA DEL INFORME DE AUDITORIA (FEBRERO).</t>
        </r>
      </text>
    </comment>
    <comment ref="S15" authorId="1" shapeId="0" xr:uid="{DFDB8694-AF63-4E06-8A87-18E17D7C7523}">
      <text>
        <r>
          <rPr>
            <sz val="10"/>
            <rFont val="Arial"/>
            <family val="2"/>
          </rPr>
          <t>Blanca Velázquez:
TRAS LA ENTREGA DEL INFORME DE AUDITORIA (FEBRERO).</t>
        </r>
      </text>
    </comment>
    <comment ref="S16" authorId="2" shapeId="0" xr:uid="{2A65876B-6BFD-48A7-AB8E-519635344095}">
      <text>
        <r>
          <rPr>
            <sz val="10"/>
            <rFont val="Arial"/>
            <family val="2"/>
          </rPr>
          <t>Facturacion:
error es semestral</t>
        </r>
      </text>
    </comment>
    <comment ref="U17" authorId="0" shapeId="0" xr:uid="{0406EEE4-F516-4D30-888E-B093DDE94E3D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7" authorId="5" shapeId="0" xr:uid="{4989DB35-28E8-4F31-9A47-7A1EAB8857B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INCREMENTO EN 72,27 EUROS MAS IGIC CORRESPONDIENTE, ES PARA LAS OFICINAS DE DEPENDENCIA. NO VARÍA LA FACTURA POR CENTRO. </t>
      </text>
    </comment>
    <comment ref="AI17" authorId="0" shapeId="0" xr:uid="{DF211177-B0BA-4C00-BF1C-C0F549FC61BB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8" authorId="1" shapeId="0" xr:uid="{19269BF6-5BA8-41AC-99DF-58A867FEC011}">
      <text>
        <r>
          <rPr>
            <sz val="10"/>
            <rFont val="Arial"/>
            <family val="2"/>
          </rPr>
          <t>Blanca Velázquez:
SE INCREMENTA EN 5.430,08 € CON IGIC INCLUIDO DE 355,08 € A PARTIR DE 1 DE MARZO PARA DOTAR DE SISTEMA DE SEGURIDAD A LAS NUEVAS OFICINAS DE GESTION TUTELAR EN REYES CATÓLICOS DE GRAN CANARIA. EL IMPORTE DE ESTE CENTRO SIGUE SIENDO EL MISMO.</t>
        </r>
      </text>
    </comment>
    <comment ref="S20" authorId="2" shapeId="0" xr:uid="{3A048AB0-2234-4F02-9173-6D299B11AB52}">
      <text>
        <r>
          <rPr>
            <sz val="10"/>
            <rFont val="Arial"/>
            <family val="2"/>
          </rPr>
          <t>Facturacion:
error es semestral</t>
        </r>
      </text>
    </comment>
    <comment ref="U20" authorId="6" shapeId="0" xr:uid="{3D245D6C-2ACC-4D2B-9A24-BC97F741C589}">
      <text>
        <r>
          <rPr>
            <sz val="10"/>
            <rFont val="Arial"/>
            <family val="2"/>
          </rPr>
          <t>Carmen Rosa González:
SEMESTRAL 381,13</t>
        </r>
      </text>
    </comment>
    <comment ref="S21" authorId="2" shapeId="0" xr:uid="{220D2FC9-3669-4E39-AD00-0DB7775DFE39}">
      <text>
        <r>
          <rPr>
            <sz val="10"/>
            <rFont val="Arial"/>
            <family val="2"/>
          </rPr>
          <t>Facturacion:
55,27 MENSUAL</t>
        </r>
      </text>
    </comment>
    <comment ref="Y24" authorId="0" shapeId="0" xr:uid="{954E0F5A-71C0-41ED-A420-7EE9496D91A0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1.446.382,42 euros por los servicios complementarios y auxiliares y 100.188,99 euros por la unidad de atención temprana ambulatoria.</t>
        </r>
      </text>
    </comment>
    <comment ref="AG24" authorId="2" shapeId="0" xr:uid="{657F8816-B5AD-450C-BFB0-56B3FE7A548F}">
      <text>
        <r>
          <rPr>
            <sz val="10"/>
            <rFont val="Arial"/>
            <family val="2"/>
          </rPr>
          <t xml:space="preserve">Facturacion:
SE HACE UNA ADENDA POR INCREMENTO DE 30 EUROS MENSUALES AL PERSONAL ADMINSTRACION Y SERVICIOS.
TOTAL. 6.283,98 
</t>
        </r>
      </text>
    </comment>
    <comment ref="AH24" authorId="0" shapeId="0" xr:uid="{C4376B42-C656-401E-89A3-128FBD899B37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mensual: 60.265,93euros por los servicios auxiliares complementarios y 4.174,54 euros por la unidad de atencion temprana ambulatoria. </t>
        </r>
      </text>
    </comment>
    <comment ref="P26" authorId="0" shapeId="0" xr:uid="{F545FB95-23F1-4828-B64D-D6FF37538F3B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importe maximo en 2 años de servicio que no se puede superar.</t>
        </r>
      </text>
    </comment>
    <comment ref="T26" authorId="0" shapeId="0" xr:uid="{F2011100-4BC0-4918-89FE-C0A55ACFA575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estimativo.</t>
        </r>
      </text>
    </comment>
    <comment ref="AK26" authorId="2" shapeId="0" xr:uid="{6631140A-8515-400E-BBD5-E1F0713A2546}">
      <text>
        <r>
          <rPr>
            <sz val="10"/>
            <rFont val="Arial"/>
            <family val="2"/>
          </rPr>
          <t>Facturacion:
se amplia prorroga el 1 de agosto 2024 nueve meses.
Salvo que salga un nuevo contrato se anula lo dicho.</t>
        </r>
      </text>
    </comment>
    <comment ref="P27" authorId="1" shapeId="0" xr:uid="{32DE2E46-7F67-44E5-B5DE-61AA68F4EC92}">
      <text>
        <r>
          <rPr>
            <sz val="10"/>
            <rFont val="Arial"/>
            <family val="2"/>
          </rPr>
          <t>Blanca Velázquez:
Especialidades Técnicas: 475,30€ de Igic.
Médicas sujetas y no exentas: 210,00 € de Igic.
Médicas exentas: Sin Igic.
Total Igic de contrato: 685,30€</t>
        </r>
      </text>
    </comment>
    <comment ref="S27" authorId="1" shapeId="0" xr:uid="{D53F9C80-A003-421C-B0A6-EC5F57BC1CB1}">
      <text>
        <r>
          <rPr>
            <sz val="10"/>
            <rFont val="Arial"/>
            <family val="2"/>
          </rPr>
          <t>Blanca Velázquez:
Factura a mes vencido por los trabajos que ejecute antes del 25 del mes en curso. Factura con parte fija y parte variable en función de los reconocimientos médicos y pruebas realizadas especificadas en el Anexo 1 del pliego técnico.</t>
        </r>
      </text>
    </comment>
    <comment ref="O32" authorId="1" shapeId="0" xr:uid="{F2184B2B-9D89-4B4E-BCFE-3706F14C7083}">
      <text>
        <r>
          <rPr>
            <sz val="10"/>
            <rFont val="Arial"/>
            <family val="2"/>
          </rPr>
          <t>Blanca Velázquez:
EN ACTIVIDADES QUE NO ESTAN EXENTAS DE IGIC</t>
        </r>
      </text>
    </comment>
    <comment ref="S32" authorId="7" shapeId="0" xr:uid="{4E3860EE-933B-4F51-9CB8-F27A3E974398}">
      <text>
        <r>
          <rPr>
            <sz val="10"/>
            <rFont val="Arial"/>
            <family val="2"/>
          </rPr>
          <t>Favia Hernández:
1137,32 mensuales</t>
        </r>
      </text>
    </comment>
    <comment ref="L34" authorId="1" shapeId="0" xr:uid="{A86B8B4D-1835-4495-B964-123091865C0B}">
      <text>
        <r>
          <rPr>
            <sz val="10"/>
            <rFont val="Arial"/>
            <family val="2"/>
          </rPr>
          <t>Blanca Velázquez:
EXENTO IGIC</t>
        </r>
      </text>
    </comment>
    <comment ref="M34" authorId="1" shapeId="0" xr:uid="{CEC7BB91-14E1-4C69-B2FC-5BF532727B02}">
      <text>
        <r>
          <rPr>
            <sz val="10"/>
            <rFont val="Arial"/>
            <family val="2"/>
          </rPr>
          <t>Blanca Velázquez:
EXENTO IGIC. IMPORTE MÁXIMO A GASTAR EN 2 AÑOS. GARRAFA DE 8 LITROS: 0,20 € EL LITRO DE AGUA. PRECIO GARRRAFA: 1,60 €. BOTELLINES DE 0,50 LITROS: 0,72 EL LITRO DE AGUA BOTELLIN. Precio botellín: 0,36 €</t>
        </r>
      </text>
    </comment>
    <comment ref="P34" authorId="1" shapeId="0" xr:uid="{6E89B899-74C5-4C13-890D-A0709A08D2A3}">
      <text>
        <r>
          <rPr>
            <sz val="10"/>
            <rFont val="Arial"/>
            <family val="2"/>
          </rPr>
          <t>Blanca Velázquez:
EXENTO IGIC. IMPORTE MÁXIMO A GASTAR EN 2 AÑOS. GARRAFA DE 8 LITROS: 0,20 € EL LITRO DE AGUA. PRECIO GARRRAFA: 1,60 €. BOTELLINES DE 0,50 LITROS: 0,72 EL LITRO DE AGUA BOTELLIN. Precio botellín: 0,36 €</t>
        </r>
      </text>
    </comment>
    <comment ref="T34" authorId="1" shapeId="0" xr:uid="{AA5FA9E8-DEB4-4C4A-8C66-477E64F6539F}">
      <text>
        <r>
          <rPr>
            <sz val="10"/>
            <rFont val="Arial"/>
            <family val="2"/>
          </rPr>
          <t>Blanca Velázquez:
GARRAFA DE 8 LITROS: 0,20 € EL LITRO DE AGUA. PRECIO GARRRAFA: 1,60 €. BOTELLINES DE 0,50 LITROS: 0,72 EL LITRO DE AGUA BOTELLIN. Precio botellín: 0,36 €</t>
        </r>
      </text>
    </comment>
    <comment ref="U34" authorId="1" shapeId="0" xr:uid="{AB84B554-57C9-4707-A6F8-39BD53CA1671}">
      <text>
        <r>
          <rPr>
            <sz val="10"/>
            <rFont val="Arial"/>
            <family val="2"/>
          </rPr>
          <t>Blanca Velázquez:
GARRAFA DE 8 LITROS: 0,20 € EL LITRO DE AGUA. PRECIO GARRRAFA: 1,60 €. BOTELLINES DE 0,50 LITROS: 0,72 EL LITRO DE AGUA BOTELLIN. Precio botellín: 0,36 €</t>
        </r>
      </text>
    </comment>
    <comment ref="L39" authorId="1" shapeId="0" xr:uid="{23588487-C18A-4EE4-8F64-0B03C040896A}">
      <text>
        <r>
          <rPr>
            <sz val="10"/>
            <rFont val="Arial"/>
            <family val="2"/>
          </rPr>
          <t>Blanca Velázquez:
EXENTO IGIC</t>
        </r>
      </text>
    </comment>
    <comment ref="M39" authorId="1" shapeId="0" xr:uid="{1803F9DC-F5C8-4F46-8513-BDC85EC276A5}">
      <text>
        <r>
          <rPr>
            <sz val="10"/>
            <rFont val="Arial"/>
            <family val="2"/>
          </rPr>
          <t>Blanca Velázquez:
EXENTO IGIC. IMPORTE MÁXIMO A GASTAR EN 2 AÑOS. GARRAFA DE 8 LITROS: 0,20 € EL LITRO DE AGUA. PRECIO GARRRAFA: 1,60 €. BOTELLINES DE 0,50 LITROS: 0,72 EL LITRO DE AGUA BOTELLIN. Precio botellín: 0,36 €</t>
        </r>
      </text>
    </comment>
    <comment ref="P39" authorId="1" shapeId="0" xr:uid="{FBCB001A-573C-4E17-863C-D7C140B4D226}">
      <text>
        <r>
          <rPr>
            <sz val="10"/>
            <rFont val="Arial"/>
            <family val="2"/>
          </rPr>
          <t>Blanca Velázquez:
EXENTO IGIC. IMPORTE MÁXIMO A GASTAR EN 2 AÑOS. GARRAFA DE 8 LITROS: 0,20 € EL LITRO DE AGUA. PRECIO GARRRAFA: 1,60 €. BOTELLINES DE 0,50 LITROS: 0,72 EL LITRO DE AGUA BOTELLIN. Precio botellín: 0,36 €</t>
        </r>
      </text>
    </comment>
    <comment ref="T39" authorId="1" shapeId="0" xr:uid="{16B19CD2-6EAF-42C9-ADBB-51A7F6F833C2}">
      <text>
        <r>
          <rPr>
            <sz val="10"/>
            <rFont val="Arial"/>
            <family val="2"/>
          </rPr>
          <t>Blanca Velázquez:
GARRAFA DE 8 LITROS: 0,20 € EL LITRO DE AGUA. PRECIO GARRRAFA: 1,60 €. BOTELLINES DE 0,50 LITROS: 0,72 EL LITRO DE AGUA BOTELLIN. Precio botellín: 0,36 €</t>
        </r>
      </text>
    </comment>
    <comment ref="U39" authorId="1" shapeId="0" xr:uid="{996EC9C2-2E7C-4A88-BA7A-5D5F128D1EDF}">
      <text>
        <r>
          <rPr>
            <sz val="10"/>
            <rFont val="Arial"/>
            <family val="2"/>
          </rPr>
          <t>Blanca Velázquez:
GARRAFA DE 8 LITROS: 0,20 € EL LITRO DE AGUA. PRECIO GARRRAFA: 1,60 €. BOTELLINES DE 0,50 LITROS: 0,72 EL LITRO DE AGUA BOTELLIN. Precio botellín: 0,36 €</t>
        </r>
      </text>
    </comment>
    <comment ref="U42" authorId="4" shapeId="0" xr:uid="{E49B0741-758D-4D7C-9BD8-7799CFCC4F7C}">
      <text>
        <r>
          <rPr>
            <sz val="10"/>
            <rFont val="Arial"/>
            <family val="2"/>
          </rPr>
          <t xml:space="preserve">Susana De Juan Sola:
RECIBO 010125-311225
</t>
        </r>
      </text>
    </comment>
    <comment ref="P46" authorId="8" shapeId="0" xr:uid="{F6F84702-133B-4DAA-831B-8C2D40679DD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GLOBAL,  A REPARTIR POR PARTES IGUALES ENTRE TODOS LOS CENTROS DE GRAN CANARIA.</t>
      </text>
    </comment>
    <comment ref="P47" authorId="9" shapeId="0" xr:uid="{59591DA9-E547-4099-BDDE-59C84C27F0E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FAMILIA NUMEROSA DEPENDENCIA GESTION TTUTELAR SERVICIOS GENERALES DE TENERIFE </t>
      </text>
    </comment>
    <comment ref="P48" authorId="10" shapeId="0" xr:uid="{DFA1C8B4-16BB-43ED-AD74-A85FD8CE92A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FAMILIA NUMEROSA DEPENDENCIA GESTION TTUTELAR SERVICIOS GENERALES DE TENERIFE </t>
      </text>
    </comment>
    <comment ref="Y51" authorId="1" shapeId="0" xr:uid="{65096F6B-B665-4548-8E3E-A32B758FE61F}">
      <text>
        <r>
          <rPr>
            <sz val="10"/>
            <rFont val="Arial"/>
            <family val="2"/>
          </rPr>
          <t>Blanca Velázquez:
PRECIO PARA LOS 22 MESES DE PRÓRROGA CONTAR A PARTIR DEL 1 DE MARZO DE 2022</t>
        </r>
      </text>
    </comment>
    <comment ref="AF52" authorId="1" shapeId="0" xr:uid="{A9C651DE-9F8A-484C-BCC6-3D56481AC5E3}">
      <text>
        <r>
          <rPr>
            <sz val="10"/>
            <rFont val="Arial"/>
            <family val="2"/>
          </rPr>
          <t>Blanca Velázquez:
3.960 SIN IGIC POR ANUALIDAD)</t>
        </r>
      </text>
    </comment>
    <comment ref="AI52" authorId="4" shapeId="0" xr:uid="{A742E796-51C0-4050-9EFC-C43C55C240CF}">
      <text>
        <r>
          <rPr>
            <sz val="10"/>
            <rFont val="Arial"/>
            <family val="2"/>
          </rPr>
          <t>Susana De Juan Sola:
AUDITORIA CCAA 2024</t>
        </r>
      </text>
    </comment>
    <comment ref="T55" authorId="0" shapeId="0" xr:uid="{0FAF0F67-274B-4CCC-8FCE-BEDA9DBD8F01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según horas facturadas. 
8 HORAS SEMANALES SERVICIOS GENERALES </t>
        </r>
      </text>
    </comment>
    <comment ref="AH55" authorId="1" shapeId="0" xr:uid="{E631FB83-F2C1-4624-9A4E-2690BC12503F}">
      <text>
        <r>
          <rPr>
            <sz val="10"/>
            <rFont val="Arial"/>
            <family val="2"/>
          </rPr>
          <t>Blanca Velázquez:
EL NÚMERO DE HORAS Y EL PRECIO HORA PARA SG FUCAS SE MANTIENE. LA ADENDA FIRMADA QUE INCREMENTA EN 12.593,69 EUROS EL PRECIO DEL CONTRATO A PARTIR DEL 1 DE ABRIL DE 2022 ES PARA ATENDER LA LIMPIEZA DE LAS NUEVAS OFICINAS DE DEPENDENCIA DE GRAN CANARIA.</t>
        </r>
      </text>
    </comment>
    <comment ref="U56" authorId="0" shapeId="0" xr:uid="{4CB5DF7B-1F20-4393-B0C1-8B8A65F2E9AA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56" authorId="11" shapeId="0" xr:uid="{0377EB7B-ABC6-4046-9115-4A4ED1BDD1A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INCREMENTO EN 72,27 EUROS MAS IGIC CORRESPONDIENTE, ES PARA LAS OFICINAS DE DEPENDENCIA. NO VARÍA LA FACTURA POR CENTRO. </t>
      </text>
    </comment>
    <comment ref="AI56" authorId="0" shapeId="0" xr:uid="{FC5F8587-228E-40B8-8234-6EBBB80A18DA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2" shapeId="0" xr:uid="{89966129-313A-411A-B7D8-20465E83B586}">
      <text>
        <r>
          <rPr>
            <sz val="10"/>
            <rFont val="Arial"/>
            <family val="2"/>
          </rPr>
          <t xml:space="preserve">Facturacion:
FELIPE MASSIEU  Y REYES CATOLICOS
</t>
        </r>
      </text>
    </comment>
    <comment ref="P63" authorId="12" shapeId="0" xr:uid="{41F14DB9-313B-4A55-974A-63CC31EE64C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GLOBAL,  A REPARTIR POR PARTES IGUALES ENTRE TODOS LOS CENTROS DE GRAN CANARIA.</t>
      </text>
    </comment>
    <comment ref="Z65" authorId="1" shapeId="0" xr:uid="{EC807ACE-B439-4790-B04F-CCAAC914C018}">
      <text>
        <r>
          <rPr>
            <sz val="10"/>
            <rFont val="Arial"/>
            <family val="2"/>
          </rPr>
          <t>Blanca Velázquez:
SE INCREMENTA EN 5.430,08 € CON IGIC INCLUIDO DE 355,08 € A PARTIR DE 1 DE MARZO PARA DOTAR DE SISTEMA DE SEGURIDAD A LAS NUEVAS OFICINAS DE GESTION TUTELAR EN REYES CATÓLICOS DE GRAN CANARIA. EL IMPORTE DE LA FACTURA MENSUAL DE GT EN GRAN CANARIA SE INCREMENTARÁ.</t>
        </r>
      </text>
    </comment>
    <comment ref="P67" authorId="13" shapeId="0" xr:uid="{CF48D584-8012-458E-B4AC-EDAA5E037307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FAMILIA NUMEROSA DEPENDENCIA GESTION TTUTELAR SERVICIOS GENERALES DE TENERIFE </t>
      </text>
    </comment>
    <comment ref="M69" authorId="1" shapeId="0" xr:uid="{FF63A3B0-14FC-42AD-BE19-D9B51CEA64DB}">
      <text>
        <r>
          <rPr>
            <sz val="10"/>
            <rFont val="Arial"/>
            <family val="2"/>
          </rPr>
          <t>Blanca Velázquez:
PRESUPUESTO MÁXIMO A GASTAR EN UN AÑO. PRECIO UNITARIO ALMUERZO: 5,07 € SIN IGIC PRECIO UNITARIO CENA: 3,08 € SIN IGIC</t>
        </r>
      </text>
    </comment>
    <comment ref="P69" authorId="1" shapeId="0" xr:uid="{BB148A59-85F9-414C-8CA0-F79CDD3915DD}">
      <text>
        <r>
          <rPr>
            <sz val="10"/>
            <rFont val="Arial"/>
            <family val="2"/>
          </rPr>
          <t>Blanca Velázquez:
PRESUPUESTO MÁXIMO A GASTAR CON IGIC EN 1 AÑO.PRECIO UNITARIO ALMUERZO 5,42 € PRECIO UNITARIO CENAS: 3,30 €.</t>
        </r>
      </text>
    </comment>
    <comment ref="P70" authorId="14" shapeId="0" xr:uid="{96C7C2BF-55A6-4DBA-8C54-C4D39D3571B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DEPENDENCIA FAMILIA NUMEROSA  SERVICIOS GENERALES Y GESTION TUTELAR DE TENERIFE</t>
      </text>
    </comment>
    <comment ref="P77" authorId="15" shapeId="0" xr:uid="{589DDC73-77D5-40E7-B5EA-2C1E8F815B2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PRSUPUESTO MAXIMO PARA GASTAR EN 5 AÑOS PARA TODOS LOS CENTROS DE TENERIFE</t>
      </text>
    </comment>
    <comment ref="T78" authorId="0" shapeId="0" xr:uid="{A8210E5E-80E1-4182-81C4-4C879214993A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según horas facturadas.
12 HORAS SEMANALES PARA GESTIÓN TUTELAR.</t>
        </r>
      </text>
    </comment>
    <comment ref="AH78" authorId="1" shapeId="0" xr:uid="{05C7FE6C-2C27-475E-8D5F-166579FCE58A}">
      <text>
        <r>
          <rPr>
            <sz val="10"/>
            <rFont val="Arial"/>
            <family val="2"/>
          </rPr>
          <t>Blanca Velázquez:
EL NÚMERO DE HORAS Y EL PRECIO HORA PARA SG FUCAS SE MANTIENE. LA ADENDA FIRMADA QUE INCREMENTA EN 12.593,69 EUROS EL PRECIO DEL CONTRATO A PARTIR DEL 1 DE ABRIL DE 2022 ES PARA ATENDER LA LIMPIEZA DE LAS NUEVAS OFICINAS DE DEPENDENCIA DE GRAN CANARIA.</t>
        </r>
      </text>
    </comment>
    <comment ref="AI79" authorId="16" shapeId="0" xr:uid="{0FA6C048-9C9D-4F6E-8A65-B35B3760EB9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importe variara mensualmente en funcion a las horas de ayuda a domicilio efectivamente realizadas. Se presupone 0% de IGIC.</t>
      </text>
    </comment>
    <comment ref="U81" authorId="0" shapeId="0" xr:uid="{C8EEE9CD-F484-4B3B-8C88-3AA9AD809525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81" authorId="17" shapeId="0" xr:uid="{1F265A16-A08C-48DB-A001-B16AFC9B0A4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INCREMENTO EN 72,27 EUROS MAS IGIC CORRESPONDIENTE, ES PARA LAS OFICINAS DE DEPENDENCIA. NO VARÍA LA FACTURA POR CENTRO. </t>
      </text>
    </comment>
    <comment ref="AI81" authorId="0" shapeId="0" xr:uid="{B17D77D8-E82F-4B0A-9BE0-DCDBA2BCDC30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7" authorId="1" shapeId="0" xr:uid="{633249BB-87D4-490E-A075-5D2727E5AAC4}">
      <text>
        <r>
          <rPr>
            <sz val="10"/>
            <rFont val="Arial"/>
            <family val="2"/>
          </rPr>
          <t>Blanca Velázquez:
ES PRESUPUESTO MAXIMO SE FACTURA POR HORAS. PRECIO HORA VIGILANTE DE SEGURIDAD: CON IGIC: 22,23 €. PRECIO HORA ESCOLTA CON IGIC: 32,80</t>
        </r>
      </text>
    </comment>
    <comment ref="P90" authorId="18" shapeId="0" xr:uid="{7D111AE6-B4D8-4868-A8EE-E6E1AA22C62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FAMILIA NUMEROSA GESTION TUTELAR DEPENDENCIA Y SERVICIOS GENERALES DE GRAN CANARIA </t>
      </text>
    </comment>
    <comment ref="P91" authorId="19" shapeId="0" xr:uid="{3EEAAD38-AB23-4CB5-A387-8A583BA31B2A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FAMILIA NUMEROSA DEPENDENCIA GESTION TTUTELAR SERVICIOS GENERALES DE TENERIFE </t>
      </text>
    </comment>
    <comment ref="P92" authorId="20" shapeId="0" xr:uid="{A222D23A-8669-409B-8EA2-566C03E8B78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FAMILIA NUMEROSA GESTION TUTELAR DEPENDENCIA Y SERVICIOS GENERALES DE GRAN CANARIA </t>
      </text>
    </comment>
    <comment ref="AG92" authorId="21" shapeId="0" xr:uid="{10180A99-D36C-4961-924C-C7352AE77D8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FAMILIA NUMEROSA GESTION TUTELAR DEPENDENCIA Y SERVICIOS GENERALES DE GRAN CANARIA </t>
      </text>
    </comment>
    <comment ref="P93" authorId="22" shapeId="0" xr:uid="{DC985F98-29A5-4F78-B467-5188F08DC89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 REPARTIR ENTRE FAMILIA NUMEROSA DEPENDENCIA GESTION TTUTELAR SERVICIOS GENERALES DE TENERIFE </t>
      </text>
    </comment>
    <comment ref="P94" authorId="23" shapeId="0" xr:uid="{83B1F703-DB18-4E84-AC9C-E55EDE4EF5D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GLOBAL,  A REPARTIR POR PARTES IGUALES ENTRE TODOS LOS CENTROS DE GRAN CANARIA.</t>
      </text>
    </comment>
    <comment ref="T95" authorId="0" shapeId="0" xr:uid="{786629D0-DA65-48F6-BFC4-E56E2B536BA8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según horas facturadas. 
8 HORAS SEMANALES SERVICIOS GENERALES </t>
        </r>
      </text>
    </comment>
    <comment ref="AH95" authorId="1" shapeId="0" xr:uid="{96AFDE4D-40F2-444E-A5FA-B6D00D76E088}">
      <text>
        <r>
          <rPr>
            <sz val="10"/>
            <rFont val="Arial"/>
            <family val="2"/>
          </rPr>
          <t xml:space="preserve">Blanca Velázquez:
EL NÚMERO DE HORAS Y EL PRECIO HORA PARA SG FUCAS SE MANTIENE. LA ADENDA FIRMADA QUE INCREMENTA EN 12.593,69 EUROS EL PRECIO DEL CONTRATO A PARTIR DEL 1 DE ABRIL DE 2022 ES PARA ATENDER LA LIMPIEZA DE LAS NUEVAS OFICINAS DE DEPENDENCIA DE GRAN CANARIA. PRECIO HORA 12,01 EUROS.10 HORAS SEMANALES DE LIMPIEZA EN OFICINAS DE DEPENDENCIA OFICINAS </t>
        </r>
      </text>
    </comment>
    <comment ref="U97" authorId="0" shapeId="0" xr:uid="{18543088-BC7F-4395-AEE6-2163FBB6D712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97" authorId="24" shapeId="0" xr:uid="{626588AE-3874-44ED-9701-47FFE8D13DC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INCREMENTO EN 72,27 EUROS MAS IGIC CORRESPONDIENTE, ES PARA LAS OFICINAS DE DEPENDENCIA. DEPENDENCIA FACTURARA 29,04 EUROS MÁS IGIC CORRESPONDIENTE POR CADA AÑO DE CONTRATO  HASTA QUE FINALICE.</t>
      </text>
    </comment>
    <comment ref="AI97" authorId="0" shapeId="0" xr:uid="{3784A441-5DB7-4187-8F30-E7B3FA262670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1" authorId="0" shapeId="0" xr:uid="{B19997F5-AB0E-46FB-9184-A5839CD216EE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Detalle de la Facturación: mayo de 2020: 0 € (servicio cerrado por covid) . Junio de 2020: 2.924,74 € (servicio no se presta al 100% por covid).  Agosto: 0 € no se presta servicio. Mayo de 2022: 2.924,74 €.</t>
        </r>
      </text>
    </comment>
    <comment ref="Y101" authorId="2" shapeId="0" xr:uid="{13C5FD79-8A45-49AB-B371-D37DF67101B0}">
      <text>
        <r>
          <rPr>
            <sz val="10"/>
            <rFont val="Arial"/>
            <family val="2"/>
          </rPr>
          <t xml:space="preserve">Facturacion:
ADENDA 41140
ADENDA 2º 18720
SIN IGIC
</t>
        </r>
      </text>
    </comment>
    <comment ref="P102" authorId="25" shapeId="0" xr:uid="{F199F8BC-A9D6-44E3-B499-EC4190338FB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GLOBAL,  A REPARTIR POR PARTES IGUALES ENTRE TODOS LOS CENTROS DE GRAN CANARIA.</t>
      </text>
    </comment>
    <comment ref="R105" authorId="1" shapeId="0" xr:uid="{911B1AD3-370F-424F-A140-94AE2D6F5DC1}">
      <text>
        <r>
          <rPr>
            <sz val="10"/>
            <rFont val="Arial"/>
            <family val="2"/>
          </rPr>
          <t>Blanca Velázquez:
INGRESO EN LA CUENTA DE LA FUNDACIÓN</t>
        </r>
      </text>
    </comment>
    <comment ref="U109" authorId="0" shapeId="0" xr:uid="{80245284-34BD-4353-BBC2-0077857D7BBA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09" authorId="26" shapeId="0" xr:uid="{62240F2B-0720-4C32-B120-0DF6EAF9D357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INCREMENTO EN 72,27 EUROS MAS IGIC CORRESPONDIENTE, ES PARA LAS OFICINAS DE DEPENDENCIA. NO VARÍA LA FACTURA POR CENTRO. </t>
      </text>
    </comment>
    <comment ref="AI109" authorId="0" shapeId="0" xr:uid="{C9A9665E-2FE7-4615-93E1-325179167468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10" authorId="1" shapeId="0" xr:uid="{DCCCD976-F548-4568-8D26-D9EA3EAB9E8E}">
      <text>
        <r>
          <rPr>
            <sz val="10"/>
            <rFont val="Arial"/>
            <family val="2"/>
          </rPr>
          <t>Blanca Velázquez:
SE INCREMENTA EN 5.430,08 € CON IGIC INCLUIDO DE 355,08 € A PARTIR DE 1 DE MARZO PARA DOTAR DE SISTEMA DE SEGURIDAD A LAS NUEVAS OFICINAS DE GESTION TUTELAR EN REYES CATÓLICOS DE GRAN CANARIA. EL IMPORTE DE ESTE CENTRO SIGUE SIENDO EL MISMO.</t>
        </r>
      </text>
    </comment>
    <comment ref="S111" authorId="2" shapeId="0" xr:uid="{1208FE0F-7635-4182-8A4C-F6D1BB0393C8}">
      <text>
        <r>
          <rPr>
            <sz val="10"/>
            <rFont val="Arial"/>
            <family val="2"/>
          </rPr>
          <t>Facturacion:
error es semestral</t>
        </r>
      </text>
    </comment>
    <comment ref="U111" authorId="6" shapeId="0" xr:uid="{3C7CB7E1-9A63-4A91-B0E3-238EE2EAEA04}">
      <text>
        <r>
          <rPr>
            <sz val="10"/>
            <rFont val="Arial"/>
            <family val="2"/>
          </rPr>
          <t>Carmen Rosa González:
SEMESTRAL 250,08</t>
        </r>
      </text>
    </comment>
    <comment ref="T115" authorId="1" shapeId="0" xr:uid="{B6646B5D-5316-4998-92F8-0CD764D392DD}">
      <text>
        <r>
          <rPr>
            <sz val="10"/>
            <rFont val="Arial"/>
            <family val="2"/>
          </rPr>
          <t>Blanca Velázquez:
MENSUALMENTE 3.383,4 € CORRESPONDIENDO PARA CENTRO DE DÍA:48.000,97 € Y PARA ACTIVIDADES: 6.133,43 €. EN LOS MESES DE AGOSTO NO SE FACTURA POR EL CONCEPTO DE CENTRO DE DÍA.</t>
        </r>
      </text>
    </comment>
    <comment ref="AI116" authorId="0" shapeId="0" xr:uid="{9D1BDC48-2CA3-42FD-99C2-26DB2A712CB0}">
      <text>
        <r>
          <rPr>
            <b/>
            <sz val="9"/>
            <color indexed="81"/>
            <rFont val="Tahoma"/>
            <family val="2"/>
          </rPr>
          <t xml:space="preserve">Blanca:PRECIO MENÚ SIN IGIC: 3,55 € PRECIO CENA SIN IGIC: 2,28 €.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117" authorId="0" shapeId="0" xr:uid="{F25435F7-17F9-4203-9997-05FEB9D2065D}">
      <text>
        <r>
          <rPr>
            <b/>
            <sz val="9"/>
            <color indexed="81"/>
            <rFont val="Tahoma"/>
            <family val="2"/>
          </rPr>
          <t xml:space="preserve">Blanca:PRECIO ROPA DE CAMA BLANCA: 0,59 €+0,041(IGIC) €
PRECIO ROPA COLOR Y BLANCA: 0,81 €+ 0,056(IGIC) €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118" authorId="1" shapeId="0" xr:uid="{2799FBC8-B11B-480A-9220-63D362943D41}">
      <text>
        <r>
          <rPr>
            <sz val="10"/>
            <rFont val="Arial"/>
            <family val="2"/>
          </rPr>
          <t>Blanca Velázquez:
IMPORTE MENSUAL A PARTIR DE MARZO DE 2023: 73.178,45 € Igic exento.
21 meses 
1536747,55:21= 73.178,45</t>
        </r>
      </text>
    </comment>
    <comment ref="AF118" authorId="2" shapeId="0" xr:uid="{9990CC0A-CEF0-4438-8615-297F3FF50C58}">
      <text>
        <r>
          <rPr>
            <sz val="10"/>
            <rFont val="Arial"/>
            <family val="2"/>
          </rPr>
          <t>Facturacion:
1.536.747,55-3.368,40=1.533.379,15</t>
        </r>
      </text>
    </comment>
    <comment ref="AK118" authorId="4" shapeId="0" xr:uid="{D64E9C4A-A729-4C5A-AF9A-6475EEFC458A}">
      <text>
        <r>
          <rPr>
            <sz val="10"/>
            <rFont val="Arial"/>
            <family val="2"/>
          </rPr>
          <t xml:space="preserve">Susana De Juan Sola:
PRORROGA FORZOSA HASTA EL 28 FEBRERO_2025
</t>
        </r>
      </text>
    </comment>
    <comment ref="P122" authorId="27" shapeId="0" xr:uid="{529ED785-6813-4E54-9315-5D306B51C80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PRSUPUESTO MAXIMO PARA GASTAR EN 5 AÑOS PARA TODOS LOS CENTROS DE TENERIFE</t>
      </text>
    </comment>
    <comment ref="U128" authorId="0" shapeId="0" xr:uid="{BBF1F186-7A23-4184-9816-1D655D0F3CC2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28" authorId="28" shapeId="0" xr:uid="{D6AD11EE-1FC5-4F1E-BBBB-540DE9A7A5E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INCREMENTO EN 72,27 EUROS MAS IGIC CORRESPONDIENTE, ES PARA LAS OFICINAS DE DEPENDENCIA. NO VARÍA LA FACTURA POR CENTRO. </t>
      </text>
    </comment>
    <comment ref="AI128" authorId="0" shapeId="0" xr:uid="{F83185EF-6B7C-47CE-9FB5-E9BFA205CE15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30" authorId="1" shapeId="0" xr:uid="{5EDBAF90-357A-408A-88B1-36A5F8C299DA}">
      <text>
        <r>
          <rPr>
            <sz val="10"/>
            <rFont val="Arial"/>
            <family val="2"/>
          </rPr>
          <t>Blanca Velázquez:
SE INCREMENTA EN 5.430,08 € CON IGIC INCLUIDO DE 355,08 € A PARTIR DE 1 DE MARZO PARA DOTAR DE SISTEMA DE SEGURIDAD A LAS NUEVAS OFICINAS DE GESTION TUTELAR EN REYES CATÓLICOS DE GRAN CANARIA. EL IMPORTE DE ESTE CENTRO SIGUE SIENDO EL MISMO.</t>
        </r>
      </text>
    </comment>
    <comment ref="AI131" authorId="0" shapeId="0" xr:uid="{CEAC241D-A03E-459E-9CA4-312DDBE26C8C}">
      <text>
        <r>
          <rPr>
            <b/>
            <sz val="9"/>
            <color indexed="81"/>
            <rFont val="Tahoma"/>
            <family val="2"/>
          </rPr>
          <t xml:space="preserve">Blanca:PRECIO ROPA DE CAMA BLANCA: 0,59 €+0,041(IGIC) €
PRECIO ROPA COLOR Y BLANCA: 0,81 €+ 0,056(IGIC) €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32" authorId="2" shapeId="0" xr:uid="{3DB36857-18B7-4C73-A023-8F01090D8FE1}">
      <text>
        <r>
          <rPr>
            <sz val="10"/>
            <rFont val="Arial"/>
            <family val="2"/>
          </rPr>
          <t>Facturacion:
error es semestral</t>
        </r>
      </text>
    </comment>
    <comment ref="U132" authorId="6" shapeId="0" xr:uid="{29291A89-2399-4A51-84E8-1B1F92B4B460}">
      <text>
        <r>
          <rPr>
            <sz val="10"/>
            <rFont val="Arial"/>
            <family val="2"/>
          </rPr>
          <t xml:space="preserve">Carmen Rosa González:
SEMETRAL 636,60
</t>
        </r>
      </text>
    </comment>
    <comment ref="S133" authorId="2" shapeId="0" xr:uid="{E7A99299-FBF3-4259-A0A3-FA1406D7E0D4}">
      <text>
        <r>
          <rPr>
            <sz val="10"/>
            <rFont val="Arial"/>
            <family val="2"/>
          </rPr>
          <t>Facturacion:
error es semestral</t>
        </r>
      </text>
    </comment>
    <comment ref="U133" authorId="6" shapeId="0" xr:uid="{36ACEEAB-1043-4BC1-91AF-10EFB42D795D}">
      <text>
        <r>
          <rPr>
            <sz val="10"/>
            <rFont val="Arial"/>
            <family val="2"/>
          </rPr>
          <t>Carmen Rosa González:
SEMESTRAL 211,49</t>
        </r>
      </text>
    </comment>
    <comment ref="P134" authorId="29" shapeId="0" xr:uid="{9B5643EA-4C37-40FA-8FDA-B176EF7169B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MENU ALMUERZO O CENA PRECIO UNITARIO: IMPORTE BASE: 4,4 € IGIC: 0,29€ TOTAL: 4,40 €</t>
      </text>
    </comment>
    <comment ref="AI134" authorId="7" shapeId="0" xr:uid="{BFB13107-0EEA-4626-A38F-A7DE9026ADD5}">
      <text>
        <r>
          <rPr>
            <sz val="10"/>
            <rFont val="Arial"/>
            <family val="2"/>
          </rPr>
          <t>Favia Hernández:
Precio menu:4,11</t>
        </r>
      </text>
    </comment>
    <comment ref="Z137" authorId="1" shapeId="0" xr:uid="{8ADF1822-6A27-44A5-B8F7-761B8B72079B}">
      <text>
        <r>
          <rPr>
            <sz val="10"/>
            <rFont val="Arial"/>
            <family val="2"/>
          </rPr>
          <t>Blanca Velázquez:
se facturará mensualmente, 100 euros más 10 euros por el sistema del ascensor operativo más el igic que le corresponda.</t>
        </r>
      </text>
    </comment>
    <comment ref="T138" authorId="0" shapeId="0" xr:uid="{869871D2-042E-4430-9455-8A6FFBACEEFB}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según horas facturadas.
20 HORAS SEMANALES PARA MARZAGAN.</t>
        </r>
      </text>
    </comment>
    <comment ref="AH138" authorId="1" shapeId="0" xr:uid="{153C89CE-424A-479D-AC47-F76E41F84648}">
      <text>
        <r>
          <rPr>
            <sz val="10"/>
            <rFont val="Arial"/>
            <family val="2"/>
          </rPr>
          <t>Blanca Velázquez:
EL NÚMERO DE HORAS Y EL PRECIO HORA PARA SG FUCAS SE MANTIENE. LA ADENDA FIRMADA QUE INCREMENTA EN 12.593,69 EUROS EL PRECIO DEL CONTRATO A PARTIR DEL 1 DE ABRIL DE 2022 ES PARA ATENDER LA LIMPIEZA DE LAS NUEVAS OFICINAS DE DEPENDENCIA DE GRAN CANARIA.</t>
        </r>
      </text>
    </comment>
    <comment ref="P139" authorId="30" shapeId="0" xr:uid="{E574BCFE-53A1-47BC-AD66-C252F4473F8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GLOBAL,  A REPARTIR POR PARTES IGUALES ENTRE TODOS LOS CENTROS DE GRAN CANARIA.</t>
      </text>
    </comment>
    <comment ref="U143" authorId="0" shapeId="0" xr:uid="{2139D27B-A6D0-49D7-9636-FBA6AF76765D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143" authorId="31" shapeId="0" xr:uid="{31757911-9CA6-43B4-B747-C6AF4FDEEA8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INCREMENTO EN 72,27 EUROS MAS IGIC CORRESPONDIENTE, ES PARA LAS OFICINAS DE DEPENDENCIA. NO VARÍA LA FACTURA POR CENTRO. </t>
      </text>
    </comment>
    <comment ref="AI143" authorId="0" shapeId="0" xr:uid="{9E785D66-D6F0-4C0B-80E8-F773D4397A03}">
      <text>
        <r>
          <rPr>
            <b/>
            <sz val="9"/>
            <color indexed="81"/>
            <rFont val="Tahoma"/>
            <family val="2"/>
          </rPr>
          <t>Blanca: del total del contrato de 1.952,75 €, se le pasa a La Casita mensualmente 44,13 €.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44" authorId="1" shapeId="0" xr:uid="{5C8B05C7-5003-453D-BA2C-4735D3050BB3}">
      <text>
        <r>
          <rPr>
            <sz val="10"/>
            <rFont val="Arial"/>
            <family val="2"/>
          </rPr>
          <t>Blanca Velázquez:
PRECIO HORA TALLER: IMPORTE BASE: 22,62 € IGIC: 1,58 TOTAL: 24,20 €</t>
        </r>
      </text>
    </comment>
    <comment ref="P144" authorId="1" shapeId="0" xr:uid="{0F58FD22-5199-4AA5-A7DE-9111F3EB1B2F}">
      <text>
        <r>
          <rPr>
            <sz val="10"/>
            <rFont val="Arial"/>
            <family val="2"/>
          </rPr>
          <t>Blanca Velázquez:
PRECIO HORA TALLER: IMPORTE BASE: 22,62 € IGIC: 1,58 TOTAL: 24,20 €</t>
        </r>
      </text>
    </comment>
    <comment ref="Z146" authorId="1" shapeId="0" xr:uid="{D87D6002-E77E-4106-B5FF-434965E4997F}">
      <text>
        <r>
          <rPr>
            <sz val="10"/>
            <rFont val="Arial"/>
            <family val="2"/>
          </rPr>
          <t>Blanca Velázquez:
SE INCREMENTA EN 5.430,08 € CON IGIC INCLUIDO DE 355,08 € A PARTIR DE 1 DE MARZO PARA DOTAR DE SISTEMA DE SEGURIDAD A LAS NUEVAS OFICINAS DE GESTION TUTELAR EN REYES CATÓLICOS DE GRAN CANARIA. EL IMPORTE DE ESTE CENTRO SIGUE SIENDO EL MISMO.</t>
        </r>
      </text>
    </comment>
    <comment ref="S148" authorId="2" shapeId="0" xr:uid="{43BBB047-36F4-484B-AFBD-B80B75CE7746}">
      <text>
        <r>
          <rPr>
            <sz val="10"/>
            <rFont val="Arial"/>
            <family val="2"/>
          </rPr>
          <t>Facturacion:
error es semestral</t>
        </r>
      </text>
    </comment>
    <comment ref="U148" authorId="6" shapeId="0" xr:uid="{A432DCD0-1337-4DBE-8648-6EEE0CE7924D}">
      <text>
        <r>
          <rPr>
            <sz val="10"/>
            <rFont val="Arial"/>
            <family val="2"/>
          </rPr>
          <t>Carmen Rosa González:
SEMESTRAL 206,40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tc={4E04E35F-5445-4EB4-98E6-8B8310AFE978}</author>
    <author>auxiliar</author>
    <author>Facturacion</author>
    <author>tc={F12D5504-A66F-4F2B-B4E8-068A7B12778A}</author>
    <author>tc={2B7B1063-3AFC-466A-896B-57496FC743D6}</author>
    <author>Susana De Juan Sola</author>
  </authors>
  <commentList>
    <comment ref="E4" authorId="0" shapeId="0" xr:uid="{4E04E35F-5445-4EB4-98E6-8B8310AFE97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POLIZA 2029894
Responsabilidad Civil Profesional</t>
      </text>
    </comment>
    <comment ref="O17" authorId="1" shapeId="0" xr:uid="{BFE46E1C-B07E-43F1-87C7-62B2DCF05499}">
      <text>
        <r>
          <rPr>
            <b/>
            <sz val="9"/>
            <color indexed="81"/>
            <rFont val="Tahoma"/>
            <family val="2"/>
          </rPr>
          <t>LA SUBDIVISIÓN VA EN RELACIÓN A LOS TRABAJADORES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4" authorId="1" shapeId="0" xr:uid="{05EAF942-33CA-4E9E-8243-C2A11B3222C9}">
      <text>
        <r>
          <rPr>
            <b/>
            <sz val="9"/>
            <color indexed="81"/>
            <rFont val="Tahoma"/>
            <family val="2"/>
          </rPr>
          <t>EL IMPORTE ES 1.146,42 Y SE SUBDIVIDE POR DIRECTIVOS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 xr:uid="{505388EE-9777-40E5-85B3-00A4A357EF64}">
      <text>
        <r>
          <rPr>
            <b/>
            <sz val="9"/>
            <color indexed="81"/>
            <rFont val="Tahoma"/>
            <family val="2"/>
          </rPr>
          <t>LA SUBDIVISIÓN VA EN RELACIÓN A LOS TRABAJADORES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65" authorId="2" shapeId="0" xr:uid="{D794C386-65D6-4149-AD91-0EFB8D0C20B3}">
      <text>
        <r>
          <rPr>
            <sz val="10"/>
            <rFont val="Arial"/>
            <family val="2"/>
          </rPr>
          <t>Facturacion:
SE PRODUCE UNA REGULARIZACION POR IMPORTE DE 2385,92 EUROS, DEBIDO AL AUMENTE DE LA FACTURACION ANUAL.</t>
        </r>
      </text>
    </comment>
    <comment ref="O104" authorId="2" shapeId="0" xr:uid="{A997F209-3A0E-4D59-8817-E4087064C870}">
      <text>
        <r>
          <rPr>
            <sz val="10"/>
            <rFont val="Arial"/>
            <family val="2"/>
          </rPr>
          <t>Facturacion:
SE FACTURA POR SESIONES O POR HORAS</t>
        </r>
      </text>
    </comment>
    <comment ref="P106" authorId="2" shapeId="0" xr:uid="{2F483EAC-2E17-4CC1-B3DA-97BC3BA22D18}">
      <text>
        <r>
          <rPr>
            <sz val="10"/>
            <rFont val="Arial"/>
            <family val="2"/>
          </rPr>
          <t>Facturacion:
79,84 + 7% IGIG  85,43</t>
        </r>
      </text>
    </comment>
    <comment ref="R114" authorId="2" shapeId="0" xr:uid="{5B75B96A-B602-47A3-B28B-D3C13718AD53}">
      <text>
        <r>
          <rPr>
            <sz val="10"/>
            <rFont val="Arial"/>
            <family val="2"/>
          </rPr>
          <t>Facturacion:
8 SESIONES MENSUALES A 70,63 EUROS LA HORA.</t>
        </r>
      </text>
    </comment>
    <comment ref="R115" authorId="2" shapeId="0" xr:uid="{0AD57A94-A936-4060-A941-1676C073B21E}">
      <text>
        <r>
          <rPr>
            <sz val="10"/>
            <rFont val="Arial"/>
            <family val="2"/>
          </rPr>
          <t>Facturacion:
SEPTIEMBRE 288 EUROS
OCTUBRE_ 256 EUROS
NOVIEMBRE_ 288 EUROS
DICIEMBRE_ 288 EUROS
2 HORAS SEMANALES A 30 EUROS</t>
        </r>
      </text>
    </comment>
    <comment ref="N116" authorId="2" shapeId="0" xr:uid="{3A477DA3-D8C4-41C8-BBFC-985BE846A7A8}">
      <text>
        <r>
          <rPr>
            <sz val="10"/>
            <rFont val="Arial"/>
            <family val="2"/>
          </rPr>
          <t>Facturacion:
CONTRATO RESCINDIDO CON FECHA 09 DE MAYO 2023</t>
        </r>
      </text>
    </comment>
    <comment ref="R116" authorId="2" shapeId="0" xr:uid="{14CD35DC-B341-4DC5-93ED-8A5B4AA5DC16}">
      <text>
        <r>
          <rPr>
            <sz val="10"/>
            <rFont val="Arial"/>
            <family val="2"/>
          </rPr>
          <t>Facturacion:
1 HORA SEMANAL
PRECIO HORA 80,00 EUROS</t>
        </r>
      </text>
    </comment>
    <comment ref="R118" authorId="2" shapeId="0" xr:uid="{C882771E-DB7D-44A4-9883-3382C106E86A}">
      <text>
        <r>
          <rPr>
            <sz val="10"/>
            <rFont val="Arial"/>
            <family val="2"/>
          </rPr>
          <t>Facturacion:
3 SESIONES GRUPALES A LA SEMANA DE 1 HORA DE DURACION
28 EUROS/HORA</t>
        </r>
      </text>
    </comment>
    <comment ref="O126" authorId="2" shapeId="0" xr:uid="{BECB151A-96E9-4BD7-81A7-A9E459E4D258}">
      <text>
        <r>
          <rPr>
            <sz val="10"/>
            <rFont val="Arial"/>
            <family val="2"/>
          </rPr>
          <t>Facturacion:
justificante bancario con fecha 13/02/2024 por importe de 101,39 euros.
AMPLIACION HASTA EL 15.04.2024 POR 194,67 EUROS.
PERIODO: 10/02/2024 AL 31/03/2024</t>
        </r>
      </text>
    </comment>
    <comment ref="T131" authorId="2" shapeId="0" xr:uid="{B8C06D0A-10B1-435C-B568-1BE5F7D3BE3E}">
      <text>
        <r>
          <rPr>
            <sz val="10"/>
            <rFont val="Arial"/>
            <family val="2"/>
          </rPr>
          <t xml:space="preserve">Facturacion:
IMPORTE DE LA AMPLIACION 216,30 EUROS.
HASTA EL 15.04.2024
</t>
        </r>
      </text>
    </comment>
    <comment ref="R141" authorId="2" shapeId="0" xr:uid="{E14998DB-A81B-4123-A251-53942BA314A2}">
      <text>
        <r>
          <rPr>
            <sz val="10"/>
            <rFont val="Arial"/>
            <family val="2"/>
          </rPr>
          <t>Facturacion:
3 SESIONES GRUPALES A LA SEMANA DE 1 HORA DE DURACION
28 EUROS/HORA</t>
        </r>
      </text>
    </comment>
    <comment ref="E142" authorId="2" shapeId="0" xr:uid="{B9A5CB5D-9AFE-4E09-B9CB-D98478E73196}">
      <text>
        <r>
          <rPr>
            <sz val="10"/>
            <rFont val="Arial"/>
            <family val="2"/>
          </rPr>
          <t>NOTA TUTELADO:FAYNA DEL CASTILLO EXP.438</t>
        </r>
      </text>
    </comment>
    <comment ref="P147" authorId="3" shapeId="0" xr:uid="{F12D5504-A66F-4F2B-B4E8-068A7B12778A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anual
</t>
      </text>
    </comment>
    <comment ref="S147" authorId="4" shapeId="0" xr:uid="{2B7B1063-3AFC-466A-896B-57496FC743D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anual
</t>
      </text>
    </comment>
    <comment ref="H150" authorId="2" shapeId="0" xr:uid="{49BAE5A3-65E2-48B1-A8C0-4A90BFCD6380}">
      <text>
        <r>
          <rPr>
            <sz val="10"/>
            <rFont val="Arial"/>
            <family val="2"/>
          </rPr>
          <t>Facturacion:
547,50 ALQUILER SIN IGIC
203,26 RECARGA
141,80 RECARGA</t>
        </r>
      </text>
    </comment>
    <comment ref="E160" authorId="5" shapeId="0" xr:uid="{6FCD262A-514A-4A7C-AD26-A36BAF1BB906}">
      <text>
        <r>
          <rPr>
            <sz val="10"/>
            <rFont val="Arial"/>
            <family val="2"/>
          </rPr>
          <t xml:space="preserve">Susana De Juan Sola:
pendiente de otra empresa,  la fundacion spiral no acepto el contrato.
</t>
        </r>
      </text>
    </comment>
    <comment ref="T168" authorId="2" shapeId="0" xr:uid="{5B82E514-AD19-4DB0-B0B9-AF6D6F438EFC}">
      <text>
        <r>
          <rPr>
            <sz val="10"/>
            <rFont val="Arial"/>
            <family val="2"/>
          </rPr>
          <t>Facturacion:
dic_24
enero_25
Febrero_25</t>
        </r>
      </text>
    </comment>
    <comment ref="W168" authorId="2" shapeId="0" xr:uid="{43AADC6D-1494-4DDC-9AC8-FE288911F113}">
      <text>
        <r>
          <rPr>
            <sz val="10"/>
            <rFont val="Arial"/>
            <family val="2"/>
          </rPr>
          <t>Facturacion:
dic_24
enero_25
Febrero_25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Favia Hernández</author>
    <author>tc={53474F1F-6CFD-4A4A-B475-1E04D2D645FF}</author>
    <author>Susana De Juan Sola</author>
  </authors>
  <commentList>
    <comment ref="G33" authorId="0" shapeId="0" xr:uid="{4BEE2491-2F61-4B3C-8DBA-8AD6F275CDBA}">
      <text>
        <r>
          <rPr>
            <sz val="10"/>
            <rFont val="Arial"/>
            <family val="2"/>
          </rPr>
          <t xml:space="preserve">Favia Hernández: MAUEL ME DICE QUE YA ÉL COMPLETARÁ EL EXP.
</t>
        </r>
      </text>
    </comment>
    <comment ref="G34" authorId="1" shapeId="0" xr:uid="{53474F1F-6CFD-4A4A-B475-1E04D2D645F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Pendiente informe necesidad y adjudicación más informe técnico de motivos de contratación a proveedor único</t>
      </text>
    </comment>
    <comment ref="G39" authorId="0" shapeId="0" xr:uid="{9D47095C-7DF8-45C9-AC41-BDAC1F923599}">
      <text>
        <r>
          <rPr>
            <sz val="10"/>
            <rFont val="Arial"/>
            <family val="2"/>
          </rPr>
          <t>Favia Hernández:
No hay, porque hay un informe de urgencias.</t>
        </r>
      </text>
    </comment>
    <comment ref="K39" authorId="2" shapeId="0" xr:uid="{AA92CB6F-9BB3-4658-BA16-578ADDE46BDA}">
      <text>
        <r>
          <rPr>
            <sz val="10"/>
            <rFont val="Arial"/>
            <family val="2"/>
          </rPr>
          <t>Susana De Juan Sola:
HORA DE SERVICIO 20 EUROS.
COMIENZA DEL 3 DE ABRIL</t>
        </r>
      </text>
    </comment>
  </commentList>
</comments>
</file>

<file path=xl/sharedStrings.xml><?xml version="1.0" encoding="utf-8"?>
<sst xmlns="http://schemas.openxmlformats.org/spreadsheetml/2006/main" count="6288" uniqueCount="1760">
  <si>
    <t>PROYECTOS</t>
  </si>
  <si>
    <t>DESCRIPCIÓN</t>
  </si>
  <si>
    <t>AC_GC</t>
  </si>
  <si>
    <t>APOYO CURATELAR GRAN CANARIA</t>
  </si>
  <si>
    <t>AC_TF</t>
  </si>
  <si>
    <t>APOYO CURATELAR TENERIFE</t>
  </si>
  <si>
    <t>AT</t>
  </si>
  <si>
    <t>ATENCIÓN TEMPRANA</t>
  </si>
  <si>
    <t>BI</t>
  </si>
  <si>
    <t>BICACARO</t>
  </si>
  <si>
    <t>CM</t>
  </si>
  <si>
    <t>CENTRO MARZAGAN</t>
  </si>
  <si>
    <t>CR</t>
  </si>
  <si>
    <t>CENTRO RUISEÑORES</t>
  </si>
  <si>
    <t>DP_GC</t>
  </si>
  <si>
    <t>APOYO DEPENDENCIA GRAN CANARIA</t>
  </si>
  <si>
    <t>DP_TF</t>
  </si>
  <si>
    <t>APOYO DEPENDENCIA TENERIFE</t>
  </si>
  <si>
    <t>FN</t>
  </si>
  <si>
    <t>FAMILIA NUMEROSA</t>
  </si>
  <si>
    <t>HP</t>
  </si>
  <si>
    <t>CENTRO DE ADULTOS HERMANO PEDRO</t>
  </si>
  <si>
    <t>LC</t>
  </si>
  <si>
    <t>LA CASITA</t>
  </si>
  <si>
    <t>OGI</t>
  </si>
  <si>
    <t>OTROS GASTOS E INGRESOS</t>
  </si>
  <si>
    <t>SG</t>
  </si>
  <si>
    <t>SERVICIOS GENERALES</t>
  </si>
  <si>
    <t>VR</t>
  </si>
  <si>
    <t>VARIOS PROGRAMAS</t>
  </si>
  <si>
    <t>PROCEDMIENTO</t>
  </si>
  <si>
    <t>COMPRAS &gt;150€</t>
  </si>
  <si>
    <t>Compras de bienes y servicios &gt;150€</t>
  </si>
  <si>
    <t>COMPRAS AD</t>
  </si>
  <si>
    <t>Compras de bienes y/o incremento valor
activos FuCAS</t>
  </si>
  <si>
    <t>SI</t>
  </si>
  <si>
    <t>Envia informe necesidades</t>
  </si>
  <si>
    <t>NO</t>
  </si>
  <si>
    <t>Envía informe necesidades</t>
  </si>
  <si>
    <t>PAGADA</t>
  </si>
  <si>
    <t>Presupuesto pagado</t>
  </si>
  <si>
    <t>PTE PAGO</t>
  </si>
  <si>
    <t>Presupuesto pendiente de pago</t>
  </si>
  <si>
    <t>TIPO INFRAESTRUCTURA</t>
  </si>
  <si>
    <t>TIC</t>
  </si>
  <si>
    <t>Equipos informáticos</t>
  </si>
  <si>
    <t>MOBILIARIO</t>
  </si>
  <si>
    <t>muebles y accesorios para dotación centros</t>
  </si>
  <si>
    <t>INSTALACIONES TECNICAS</t>
  </si>
  <si>
    <t>aires acondicondos, extractores, redes wifi</t>
  </si>
  <si>
    <t>MAQUINARIA</t>
  </si>
  <si>
    <t>motores para calentar agua, hidros, etc..</t>
  </si>
  <si>
    <t>OTRO INMOVILIZADO</t>
  </si>
  <si>
    <t>restos de inmovlizado no contemplado</t>
  </si>
  <si>
    <t>UTILLAJE</t>
  </si>
  <si>
    <t>herramientas y utlies para trabajo</t>
  </si>
  <si>
    <t>OTRAS INSTALACIONES</t>
  </si>
  <si>
    <t>CONSTRUCCIONES</t>
  </si>
  <si>
    <t>Construcción de edificios</t>
  </si>
  <si>
    <t>GARANTÍA (5% IMP.ADJ.SIN IGIC)</t>
  </si>
  <si>
    <t>FACTURACIÓN</t>
  </si>
  <si>
    <t>ADENDA</t>
  </si>
  <si>
    <t xml:space="preserve">   FECHA CONTRATO</t>
  </si>
  <si>
    <t>FACTURACIÓN PRORROGA</t>
  </si>
  <si>
    <t>FECHA  FIN PRÓRROGA</t>
  </si>
  <si>
    <t>Nº</t>
  </si>
  <si>
    <t>CENTRO</t>
  </si>
  <si>
    <t>SERVICIO/SUMINISTRO</t>
  </si>
  <si>
    <t>NIF/CIF</t>
  </si>
  <si>
    <t>ACREEDOR/PROVEEDOR</t>
  </si>
  <si>
    <t>Nº EXP</t>
  </si>
  <si>
    <t>PROCEDIMIENTO</t>
  </si>
  <si>
    <t>PBL SIN IGIC</t>
  </si>
  <si>
    <t xml:space="preserve"> ADJUDICAC. SIN IGIC</t>
  </si>
  <si>
    <t>FECHA FIRMA CONTRATO</t>
  </si>
  <si>
    <t>% IGIC</t>
  </si>
  <si>
    <t xml:space="preserve"> CONTRATO CON IGIC</t>
  </si>
  <si>
    <t>SI / NO</t>
  </si>
  <si>
    <t>AVAL / EFECTIVO</t>
  </si>
  <si>
    <t xml:space="preserve">TIPO </t>
  </si>
  <si>
    <t>SIN IGIC</t>
  </si>
  <si>
    <t>CON IGIC</t>
  </si>
  <si>
    <t>FORMA DE PAGO</t>
  </si>
  <si>
    <t>FECHA FIRMA ADENDA</t>
  </si>
  <si>
    <t>IMPORTE SIN IGIC</t>
  </si>
  <si>
    <t xml:space="preserve"> INICIO </t>
  </si>
  <si>
    <t>FIN</t>
  </si>
  <si>
    <t>POSIBILIDAD PRORROGA</t>
  </si>
  <si>
    <t>PLAZO PRORROGA</t>
  </si>
  <si>
    <t>EN PRÓRROGA</t>
  </si>
  <si>
    <t xml:space="preserve"> SIN IGIC</t>
  </si>
  <si>
    <t xml:space="preserve"> CON IGIC</t>
  </si>
  <si>
    <t>FINAL</t>
  </si>
  <si>
    <t>OBSERVACIONES</t>
  </si>
  <si>
    <t>EMAIL DPTO. 
ADMINISTRACION</t>
  </si>
  <si>
    <t>TLF DPTO.    ADMINISTRACION</t>
  </si>
  <si>
    <t>PERSONA
 CONTACTO</t>
  </si>
  <si>
    <t>EMAIL DPTO. GESTION 
DE SERVICIOS</t>
  </si>
  <si>
    <t>TLF DPTO. 
GESTION DE 
SERVICIOS</t>
  </si>
  <si>
    <t>PERSONA DE CONTACTO</t>
  </si>
  <si>
    <t>EMAIL GERENTE/
APODERADO</t>
  </si>
  <si>
    <t>TLF GERENTE/
APODERADO</t>
  </si>
  <si>
    <t>NOMBRE GERENTE/APODERADO</t>
  </si>
  <si>
    <t>FINALIZADO</t>
  </si>
  <si>
    <t>CPEE LA CASITA</t>
  </si>
  <si>
    <t>SERVICIO DE TRANSPORTE</t>
  </si>
  <si>
    <t>B35353416</t>
  </si>
  <si>
    <t>TRANSPORTES ABIANYERA, S.L.</t>
  </si>
  <si>
    <t>ESCANEADO</t>
  </si>
  <si>
    <t>FCSF/17/2019</t>
  </si>
  <si>
    <t>ABIERTO</t>
  </si>
  <si>
    <t xml:space="preserve">AVAL </t>
  </si>
  <si>
    <t>MENSUAL</t>
  </si>
  <si>
    <t>TRANSFERENCIA</t>
  </si>
  <si>
    <t>2 AÑOS</t>
  </si>
  <si>
    <t xml:space="preserve">EXP. FÍSICO EN G.C. </t>
  </si>
  <si>
    <t>contabilidad@abianyerabus.com</t>
  </si>
  <si>
    <t>YENIFER</t>
  </si>
  <si>
    <t>info@abianyerabus.com</t>
  </si>
  <si>
    <t>ROMAREY</t>
  </si>
  <si>
    <t>YERAY VALERON SUAREZ</t>
  </si>
  <si>
    <t>SERVICIOS  AUXILIAR UATA</t>
  </si>
  <si>
    <t>A78867371</t>
  </si>
  <si>
    <t>GRUPO 5, ACCIÓN Y GESTIÓN SOCIAL, S.A.U.</t>
  </si>
  <si>
    <t>NUEVO</t>
  </si>
  <si>
    <t>FUCAS/13/2022</t>
  </si>
  <si>
    <t>ABIERTO SIMPL.SUMARIO.</t>
  </si>
  <si>
    <t>XXXX</t>
  </si>
  <si>
    <t>9 MESES</t>
  </si>
  <si>
    <t>EXP. FÍSICO EN TFE</t>
  </si>
  <si>
    <t>covadonga.roza@grupo5.net</t>
  </si>
  <si>
    <t>914026012
671686538</t>
  </si>
  <si>
    <t>COVADONGA</t>
  </si>
  <si>
    <t>gerencia1.central@grupo5.net</t>
  </si>
  <si>
    <t>NOELIA</t>
  </si>
  <si>
    <t>pino.garcia@grupo5.net</t>
  </si>
  <si>
    <t>GUILLERMO BELL CIBILS</t>
  </si>
  <si>
    <t>DESRATIZACIÓN Y DESINSECTACIÓN</t>
  </si>
  <si>
    <t>B76617364</t>
  </si>
  <si>
    <t>CANARIAS DE SALUD AMBIENTAL, S.L.
SERVIPLAGAS</t>
  </si>
  <si>
    <t>FCSF/5/2019</t>
  </si>
  <si>
    <t>ANUAL</t>
  </si>
  <si>
    <t>-</t>
  </si>
  <si>
    <t>Info@serviplagas.es</t>
  </si>
  <si>
    <t>922614466
922082709
607594834</t>
  </si>
  <si>
    <t>TONI DECAIRE
SRTA.MARLEINE</t>
  </si>
  <si>
    <t>info@serviplagas.es</t>
  </si>
  <si>
    <t>922082709
607594834</t>
  </si>
  <si>
    <t>JULIO / TONI</t>
  </si>
  <si>
    <t>MARCELO OMAR MERCADO</t>
  </si>
  <si>
    <t>MANTENIMIENTO DEL ASCENSOR</t>
  </si>
  <si>
    <t>A28011153</t>
  </si>
  <si>
    <t>ZARDOYA OTIS, S.A.</t>
  </si>
  <si>
    <t>FCSF/4/2019</t>
  </si>
  <si>
    <t>DOMICILIADO</t>
  </si>
  <si>
    <t>laspalmasexterior@otis.com</t>
  </si>
  <si>
    <t>BEATRIZ</t>
  </si>
  <si>
    <t>NO HAY</t>
  </si>
  <si>
    <t>924925024 (24H)</t>
  </si>
  <si>
    <t>laspalmas@otis.com</t>
  </si>
  <si>
    <t>MARCOS ANTONIO GLEZ MARRERO</t>
  </si>
  <si>
    <t>MATERIAL OFICINA FUNGIBLES</t>
  </si>
  <si>
    <t>B35404896</t>
  </si>
  <si>
    <t>MICRODISK, S.L.</t>
  </si>
  <si>
    <t>FUCAS/1/2021</t>
  </si>
  <si>
    <t>VARIABLE</t>
  </si>
  <si>
    <t>administracion@microdisk.net</t>
  </si>
  <si>
    <t>ESTHER</t>
  </si>
  <si>
    <t>comercial@microdisk.net</t>
  </si>
  <si>
    <t>OSCAR</t>
  </si>
  <si>
    <t>direccion@microdisk.net</t>
  </si>
  <si>
    <t>FELIPE QUINTERO</t>
  </si>
  <si>
    <t>SHAREPOINT</t>
  </si>
  <si>
    <t>FUCAS/04/2024</t>
  </si>
  <si>
    <t xml:space="preserve">ABIERTO </t>
  </si>
  <si>
    <t xml:space="preserve">2 AÑOS </t>
  </si>
  <si>
    <t>B35064245</t>
  </si>
  <si>
    <t>DIMATECA, S.L.</t>
  </si>
  <si>
    <t>FUCAS/05/2023</t>
  </si>
  <si>
    <t xml:space="preserve">TRANSFERENCIA </t>
  </si>
  <si>
    <t>dimateca@dimateca.com</t>
  </si>
  <si>
    <t>928700 054</t>
  </si>
  <si>
    <t>YOLANDA PULIDO SANTANA</t>
  </si>
  <si>
    <t>fhernandez@dimateca.com</t>
  </si>
  <si>
    <t>928 700 054</t>
  </si>
  <si>
    <t>FEDERICO FERNANDEZ  MENTADO</t>
  </si>
  <si>
    <t>FUCAS/12/2023</t>
  </si>
  <si>
    <t>5 AÑOS</t>
  </si>
  <si>
    <t>EQUIPO MULTIFUNCIÓN</t>
  </si>
  <si>
    <t>B35712678</t>
  </si>
  <si>
    <t>KANARINOLTA, S.A.</t>
  </si>
  <si>
    <t>FCSF/3/2020</t>
  </si>
  <si>
    <t>info@kanarinolta.es</t>
  </si>
  <si>
    <t>ANA JIMENEZ</t>
  </si>
  <si>
    <t>serviciotecnico@kanarinolta.es</t>
  </si>
  <si>
    <t>ANA PEREZ</t>
  </si>
  <si>
    <t>comercial@kanarinolta.es</t>
  </si>
  <si>
    <t>LUIS JIMENEZ ALMEIDA</t>
  </si>
  <si>
    <t>B35712679</t>
  </si>
  <si>
    <t>FUCAS/05/2024</t>
  </si>
  <si>
    <t xml:space="preserve"> </t>
  </si>
  <si>
    <t>B26042762</t>
  </si>
  <si>
    <t>SDI SISTEMAS DIGITALES DE INFORMÁTICA, S.L.</t>
  </si>
  <si>
    <t>FUCAS/2/2020</t>
  </si>
  <si>
    <t>facturacionsdi@sdidigitalgroup.es</t>
  </si>
  <si>
    <t>SONIA/ALBERTO</t>
  </si>
  <si>
    <t>soporte@hrlog.es</t>
  </si>
  <si>
    <t>OSCAR EGUIZABAL</t>
  </si>
  <si>
    <t>MARCOS GARCIA</t>
  </si>
  <si>
    <t>AUDITORIA EXTERNA DE APLICACION FONDOS LA CASITA</t>
  </si>
  <si>
    <t>B91812099</t>
  </si>
  <si>
    <t>GESTION 5, AUDITORES SOCIEDAD LIMITADA PROFESIONAL</t>
  </si>
  <si>
    <t>FUCAS/03/2025</t>
  </si>
  <si>
    <t>14.02.24</t>
  </si>
  <si>
    <t>13.02.25</t>
  </si>
  <si>
    <t xml:space="preserve"> acalonso@gestion5.es
AMARIN@GESTION5.ES</t>
  </si>
  <si>
    <t>954 230 823</t>
  </si>
  <si>
    <t xml:space="preserve"> Alfonso Carlos Alonso Valderas
ALVARO MARIN ESTEVEZ</t>
  </si>
  <si>
    <t>auditores@gestion5.es</t>
  </si>
  <si>
    <t xml:space="preserve"> Alfonso Carlos Alonso Valderas</t>
  </si>
  <si>
    <t xml:space="preserve"> acalonso@gestion5.es</t>
  </si>
  <si>
    <t>ALVARO MARÍN ESTÉVEZ</t>
  </si>
  <si>
    <t>F41620873</t>
  </si>
  <si>
    <t>GESTION 5, SOC.COOP.AND.</t>
  </si>
  <si>
    <t>FUCAS/18/2023</t>
  </si>
  <si>
    <t>1 AÑO</t>
  </si>
  <si>
    <t>ANÁLISIS AGUAS LIMPIEZA MANTENIMIENTOS DEPÓSITOS</t>
  </si>
  <si>
    <t>B35816685</t>
  </si>
  <si>
    <t>LEGIOCAN, S.L.</t>
  </si>
  <si>
    <t>FCSF/14/2019</t>
  </si>
  <si>
    <t>legiocan@telefonica.net</t>
  </si>
  <si>
    <t>GUAYERMINA</t>
  </si>
  <si>
    <t>LUCIA</t>
  </si>
  <si>
    <t>JUAN CARLOS FLORIDO ANGUISOLA</t>
  </si>
  <si>
    <t>MANTENIMIENTO CARGA EXTINTORES Y SISTEMA 
CONTRAINCENDIOS</t>
  </si>
  <si>
    <t>B35317841</t>
  </si>
  <si>
    <t>FIREMAN, S.L.</t>
  </si>
  <si>
    <t>FUCAS/11/2021</t>
  </si>
  <si>
    <t>05/06/2023 Y 09/02/2026</t>
  </si>
  <si>
    <t>1º ADENDA:8914,85 y 2ª ADENDA: 9.212,69</t>
  </si>
  <si>
    <t>mantenimiento2@firemansl.com</t>
  </si>
  <si>
    <t>928707520
EXT. 4</t>
  </si>
  <si>
    <t>mantenimiento1@firemansl.com
ingenieria.mantenimiento@firemansl.com</t>
  </si>
  <si>
    <t>928707520
693768712  MARIA</t>
  </si>
  <si>
    <t>presupuestos@firemansl.com</t>
  </si>
  <si>
    <t>TO</t>
  </si>
  <si>
    <t>SERVICIOS DE ALARMAS Y SISTEMAS DE SEGURIDAD</t>
  </si>
  <si>
    <t>A38363917</t>
  </si>
  <si>
    <t>BISERVICUS SISTEMAS DE SEGURIDAD SAU</t>
  </si>
  <si>
    <t>FUCAS/15/2022</t>
  </si>
  <si>
    <t>gcobros2@biservicus.com</t>
  </si>
  <si>
    <t>KEVIN  /  DIANA</t>
  </si>
  <si>
    <t>902201627
922237630
EXT.3</t>
  </si>
  <si>
    <t>salacra@biservicus.com
jpadilla@sc.biservicus.com</t>
  </si>
  <si>
    <t>JACOBO PADILLA</t>
  </si>
  <si>
    <t>922237630
EXT. 201/250</t>
  </si>
  <si>
    <t>JACOBO PADILLA SANCHEZ</t>
  </si>
  <si>
    <t>A50001726</t>
  </si>
  <si>
    <t>SCHINDLER, S.A.</t>
  </si>
  <si>
    <t>FUCAS/15/2023</t>
  </si>
  <si>
    <t>maria.arantzazu.robaina.sanchez@schindler.com
maria.dolores.nieva.gallardo@schindler.com
prado.jimenez@schindler.com</t>
  </si>
  <si>
    <t>ARANTZAZU</t>
  </si>
  <si>
    <t>ALFREDO FIGAL MAÑAS Y MIGUEL TORIBIO GALAN</t>
  </si>
  <si>
    <t>FUCAS/18/2024</t>
  </si>
  <si>
    <t>MANTENIMIENTO PUERTA AUTOMÁTICA</t>
  </si>
  <si>
    <t>A35045459</t>
  </si>
  <si>
    <t>DIASAN, S.A.</t>
  </si>
  <si>
    <t>FUCAS/9/2022</t>
  </si>
  <si>
    <t>DIGITAL</t>
  </si>
  <si>
    <t>administracion@diasan.com</t>
  </si>
  <si>
    <t>902112223
928624920  EXT. 2</t>
  </si>
  <si>
    <t>CAROLINA</t>
  </si>
  <si>
    <t>puertagestion.averias@gmail.com</t>
  </si>
  <si>
    <t>DAVID/ABRAHAM</t>
  </si>
  <si>
    <t>JUAN MIGUEL SANTANA LUJAN</t>
  </si>
  <si>
    <t>diasan@diasan.com</t>
  </si>
  <si>
    <t>ATENCION TEMPRANA</t>
  </si>
  <si>
    <t>B76121078</t>
  </si>
  <si>
    <t xml:space="preserve">REALAN SERVICE S.L. </t>
  </si>
  <si>
    <t>FUCAS/19/2023</t>
  </si>
  <si>
    <t>facturacion@realanservices.com</t>
  </si>
  <si>
    <t>928564356
685366245</t>
  </si>
  <si>
    <t>LAURA JIMENEZ</t>
  </si>
  <si>
    <t>LAURA JIMENEZ
ANTONIO REDONDO</t>
  </si>
  <si>
    <t>directorgeneral@realanservices.com</t>
  </si>
  <si>
    <t>ANTONIO REDONDO ALVAREZ</t>
  </si>
  <si>
    <t>SUMINISTRO DE OXIGENO MEDICINAL EN BOTELLA</t>
  </si>
  <si>
    <t>A08015646</t>
  </si>
  <si>
    <t>SOCIEDAD ESPAÑOLA DE CARBUROS METÁLICOS, S.A.</t>
  </si>
  <si>
    <t>FUCAS/09/2025</t>
  </si>
  <si>
    <t xml:space="preserve">ANUAL </t>
  </si>
  <si>
    <t xml:space="preserve">DISTRIBUIDORES MANUEL GUERRA SL </t>
  </si>
  <si>
    <t>BEATRIZ GARAY GONZALEZ</t>
  </si>
  <si>
    <t>jankovv@carburos.com</t>
  </si>
  <si>
    <t>JANKOVIC VLADIMIR</t>
  </si>
  <si>
    <t>LUIS MOSQUERA MADERA</t>
  </si>
  <si>
    <t>SERVICIOS COMPLEMENTARIOS Y AUXILIARES</t>
  </si>
  <si>
    <t>FUCAS/4/2021</t>
  </si>
  <si>
    <t>AVAL</t>
  </si>
  <si>
    <t>SI. FORZOSA</t>
  </si>
  <si>
    <t>1.713.836,93
1.720.560,79</t>
  </si>
  <si>
    <t>FUCAS/28/2025</t>
  </si>
  <si>
    <t>MNSUAL</t>
  </si>
  <si>
    <t>TODOS CENTROS Y PROG.</t>
  </si>
  <si>
    <t xml:space="preserve">AGENCIAS DE VIAJES </t>
  </si>
  <si>
    <t>A07055445</t>
  </si>
  <si>
    <t>BTRAVEL TURISMO ACCESIBLE S.A.</t>
  </si>
  <si>
    <t>FCSF/6/2020</t>
  </si>
  <si>
    <t>69.600 ,00 €</t>
  </si>
  <si>
    <t xml:space="preserve">f.marquez@viajes2000.com
laspalmas@viajes2000.com
</t>
  </si>
  <si>
    <t>928382104
629550192</t>
  </si>
  <si>
    <t>FLORA MARQUEZ</t>
  </si>
  <si>
    <t>laspalmas@viajes2000.com</t>
  </si>
  <si>
    <t>JULIA</t>
  </si>
  <si>
    <t>JUAN CARLOS GLEZ</t>
  </si>
  <si>
    <t>PREVENCION DE RIESGOS LABORALES Y 
VIGILANCIA DE LA SALUD</t>
  </si>
  <si>
    <t>B06290241</t>
  </si>
  <si>
    <t>VITALY HEALTH SERVICES, S.L. 
antes PREVING CONSULTORES, S.L.U.</t>
  </si>
  <si>
    <t>FUCAS/1/2022</t>
  </si>
  <si>
    <t>VARIABLE S/PRUEBAS</t>
  </si>
  <si>
    <t>282,93
124,99</t>
  </si>
  <si>
    <t>02.05.2024</t>
  </si>
  <si>
    <t>dpto.facturacion@preving.com
preving@preving.com</t>
  </si>
  <si>
    <t>924200024
928390011 ext.1</t>
  </si>
  <si>
    <t>YESSICA
ATENCION AL CLIENTE</t>
  </si>
  <si>
    <t>sergiogarcia@previmac.es</t>
  </si>
  <si>
    <t>SERGIO GARCIA</t>
  </si>
  <si>
    <t>g.lozano@preving.com</t>
  </si>
  <si>
    <t>924200024 / 687449732</t>
  </si>
  <si>
    <t>GEMA LOZANO CASADO</t>
  </si>
  <si>
    <t>MANTENIMIENTO INFORMÁTICO</t>
  </si>
  <si>
    <t>B35623776</t>
  </si>
  <si>
    <t>SOLAJERO,S.L.</t>
  </si>
  <si>
    <t>FUCAS/6/2022</t>
  </si>
  <si>
    <t>sergio@solajero.com</t>
  </si>
  <si>
    <t>639 32 03 48</t>
  </si>
  <si>
    <t>SERGIO LUIS RODRIGUEZ VEGA</t>
  </si>
  <si>
    <t xml:space="preserve">SERGIO </t>
  </si>
  <si>
    <t>**7606***</t>
  </si>
  <si>
    <t>FUCAS/08/2025</t>
  </si>
  <si>
    <t>640 32 03 48</t>
  </si>
  <si>
    <t xml:space="preserve">SUMINISTRO EQUIPOS INFORMÁTICOS Y COMUNICACIONES </t>
  </si>
  <si>
    <t>U22979769</t>
  </si>
  <si>
    <t>UTE TME-TSOL IV</t>
  </si>
  <si>
    <t>FUCAS/14/2025</t>
  </si>
  <si>
    <t>PEDRO JAVIER DE LA VEGA GALINDEZ</t>
  </si>
  <si>
    <t>PREVENCION DE RIESGOS LABORALES Y
 VIGILANCIA DE LA SALUD</t>
  </si>
  <si>
    <t>PREVING CONSULTORES, S.L.U.</t>
  </si>
  <si>
    <t>FCSF/8/2019</t>
  </si>
  <si>
    <t>sm.duran@preving.com</t>
  </si>
  <si>
    <t>SANTIAGO DURAN BENITEZ</t>
  </si>
  <si>
    <t>B64076482</t>
  </si>
  <si>
    <t>QUIRON PREVENCION S.L.U.</t>
  </si>
  <si>
    <t>FUCAS/06/2025</t>
  </si>
  <si>
    <t>20 MESES</t>
  </si>
  <si>
    <t>antonio_sanchez_borrallo@quironprevencion.com</t>
  </si>
  <si>
    <t>ANTONIO SÁNCHEZ BORRALLO</t>
  </si>
  <si>
    <t>GABRIEL PEREZ SERRANO</t>
  </si>
  <si>
    <t xml:space="preserve">PROTECCION DE DATOS </t>
  </si>
  <si>
    <t>B85434108</t>
  </si>
  <si>
    <t>GRUPO UNIVE SERVICIOS JURÍDICOS, S.L.</t>
  </si>
  <si>
    <t>FUCAS/3/2020</t>
  </si>
  <si>
    <t>gestion@unive.es</t>
  </si>
  <si>
    <t>MARIA ANGELES</t>
  </si>
  <si>
    <t>privacidad@unive.es</t>
  </si>
  <si>
    <t>ISABEL</t>
  </si>
  <si>
    <t>mariangeles.martinez@unive.es</t>
  </si>
  <si>
    <t>MARIANO CARLOS HDEZ ARRAN</t>
  </si>
  <si>
    <t xml:space="preserve">SUMINISTRO DE AGUA EMBOTELLADA </t>
  </si>
  <si>
    <t>A35013952</t>
  </si>
  <si>
    <t>AGUAS MINERALES DE FIRGAS, S.A.</t>
  </si>
  <si>
    <t>FUCAS/02/2025</t>
  </si>
  <si>
    <t>A DEMANDA</t>
  </si>
  <si>
    <t>14 MESES</t>
  </si>
  <si>
    <t xml:space="preserve">VER CONTRATO PRECIOS </t>
  </si>
  <si>
    <t>administracion-facturacion@aguasdefirgas.com</t>
  </si>
  <si>
    <t>928260020 Ext: 2244</t>
  </si>
  <si>
    <t>JUANI SANCHEZ</t>
  </si>
  <si>
    <t>JUANI</t>
  </si>
  <si>
    <t>JOSE LUIS LEON EUGENIO</t>
  </si>
  <si>
    <t xml:space="preserve">COMUNICACIONES </t>
  </si>
  <si>
    <t>U70897400</t>
  </si>
  <si>
    <t>UTE TELEFONICA DE ESPAÑA SAU
TELEFÓNICA MOVILES SAU</t>
  </si>
  <si>
    <t>FUCAS/02/2024</t>
  </si>
  <si>
    <t xml:space="preserve">SI </t>
  </si>
  <si>
    <t>habib.abrahamrodriguez@telefonica.com</t>
  </si>
  <si>
    <t>ABRAHAM</t>
  </si>
  <si>
    <t>JOSE LUIS LOPÈZ BAEZA</t>
  </si>
  <si>
    <t>RESPONSABILIDAD CIVIL/PATRIMONIAL  FUCAS</t>
  </si>
  <si>
    <t>W0371455</t>
  </si>
  <si>
    <t>W.R. BERKLEY EUROPE AG, SUCURSAL ESPAÑA</t>
  </si>
  <si>
    <t>FUCAS/03/2024</t>
  </si>
  <si>
    <t>EXENTO</t>
  </si>
  <si>
    <t xml:space="preserve">sarafernandez@wrberkley.com </t>
  </si>
  <si>
    <t>SARA</t>
  </si>
  <si>
    <t>IGNACIO MEGIA SALVADOR</t>
  </si>
  <si>
    <t>FUCAS/01/2026</t>
  </si>
  <si>
    <t>A35004670</t>
  </si>
  <si>
    <t>VIAJES INSULAR S.A.</t>
  </si>
  <si>
    <t>FUCAS/13/2024</t>
  </si>
  <si>
    <t>EFECTIVO (5.621,35 €)</t>
  </si>
  <si>
    <t xml:space="preserve">VARIABLE POR SERVICIOS FACTURADOS </t>
  </si>
  <si>
    <t>23 MESES</t>
  </si>
  <si>
    <t>ASISTENCIADIRECCION@VIAJESINSULAR.ES</t>
  </si>
  <si>
    <t>928 495 222</t>
  </si>
  <si>
    <t xml:space="preserve">IGNACIO POLADURA DE ARMAS </t>
  </si>
  <si>
    <t>FUCAS/17/2022</t>
  </si>
  <si>
    <t>CANAL DE DENUNCIAS</t>
  </si>
  <si>
    <t>B866932084</t>
  </si>
  <si>
    <t>CONSULTING NORMATIVO,S.L.</t>
  </si>
  <si>
    <t>FUCAS/17/2024</t>
  </si>
  <si>
    <t>JORGE BADIOLA GUERRA</t>
  </si>
  <si>
    <t>jorgebadiola@consultingnormativo.es</t>
  </si>
  <si>
    <t>919 28 00 48
633 300 600 </t>
  </si>
  <si>
    <t>PROTECCION DE DATOS Y CANAL DE DENUNCIAS</t>
  </si>
  <si>
    <t>B91407510</t>
  </si>
  <si>
    <t>ASCENDIA REINGENIERIA Y CONSULTING, S.L.</t>
  </si>
  <si>
    <t>FUCAS/19/2025</t>
  </si>
  <si>
    <t>info@ascendiarc.com</t>
  </si>
  <si>
    <t>FRANCISCO DE CARDENAS DOMINGUEZ ADAME</t>
  </si>
  <si>
    <t xml:space="preserve">RESPONSABILIDAD CIVIL PATRONOS Y DIRECTIVOS </t>
  </si>
  <si>
    <t>W0371456</t>
  </si>
  <si>
    <t>FUCAS/19/2024</t>
  </si>
  <si>
    <t>ABIERTO SUPERSIMPLIFICADO</t>
  </si>
  <si>
    <t>MANTENIMIENTO DESARROLLO PORTAL WEB DE EMPLEO</t>
  </si>
  <si>
    <t>B09676818</t>
  </si>
  <si>
    <t>SGMAS SOFTWARE, S.L.</t>
  </si>
  <si>
    <t>FUCAS/26/2025</t>
  </si>
  <si>
    <t xml:space="preserve">MENSUAL </t>
  </si>
  <si>
    <t>licitaciones@sgmas.es</t>
  </si>
  <si>
    <t>ALVARO SPENCER CASTRO SALAZAR</t>
  </si>
  <si>
    <t>COACH PSPICOLOGO TEST COMPETEA</t>
  </si>
  <si>
    <t>B05319207</t>
  </si>
  <si>
    <t>EMOCIONAL TECHNOLOGIES 22, S.L.</t>
  </si>
  <si>
    <t>FUCAS/25/2025</t>
  </si>
  <si>
    <t>SEGURO DE CAUCION</t>
  </si>
  <si>
    <t>VARIABLE, PRECIOS  SESIONES Y TEST VER CONTRATO</t>
  </si>
  <si>
    <t>CARLOTA BONET BALAGUER</t>
  </si>
  <si>
    <t>paula@emocional.com</t>
  </si>
  <si>
    <t>644180617/ 747 49 22 64</t>
  </si>
  <si>
    <t>Aniol Hervás &lt;aniol@emocional.com&gt;</t>
  </si>
  <si>
    <t>ANIOL HERVAS ROYO</t>
  </si>
  <si>
    <t>SG FUCAS Y GT DE GRAN CANARIA</t>
  </si>
  <si>
    <t xml:space="preserve">DESRATIZACIÓN Y DESINSECTACIÓN( QUITARLO AL ESTAR REPATIDO POR CENTROS) </t>
  </si>
  <si>
    <t>JULIO LEÓN
SRTA.MARLEINE</t>
  </si>
  <si>
    <t>SG FUCAS Y BICACARO</t>
  </si>
  <si>
    <t>SG FUCAS TENERIFE</t>
  </si>
  <si>
    <t xml:space="preserve">LIMPIEZA DE OFICINAS TENERIFE </t>
  </si>
  <si>
    <t>B76172741</t>
  </si>
  <si>
    <t>SERINGLOBAL, S.L.</t>
  </si>
  <si>
    <t>FUCAS/4/2023</t>
  </si>
  <si>
    <t xml:space="preserve">VARIABLE S/HORAS </t>
  </si>
  <si>
    <t xml:space="preserve">12 MESES </t>
  </si>
  <si>
    <t>SHARE POINT</t>
  </si>
  <si>
    <t>administracion.canarias@seringlobal.es</t>
  </si>
  <si>
    <t>928078885
ext. 3</t>
  </si>
  <si>
    <t>tenerife@seringlobal.es</t>
  </si>
  <si>
    <t>ANTONIO</t>
  </si>
  <si>
    <t>canarias@seringlobal.es</t>
  </si>
  <si>
    <t>CARLOS BIENES</t>
  </si>
  <si>
    <t>FUCAS/07/2025</t>
  </si>
  <si>
    <t>SG FUCAS GC</t>
  </si>
  <si>
    <t>SG FUCAS</t>
  </si>
  <si>
    <t>GESTIÓN Y ASESORAMIENTO FISCAL/CONTABLE</t>
  </si>
  <si>
    <t>B35429166</t>
  </si>
  <si>
    <t>ASESORIA MONTELONGO</t>
  </si>
  <si>
    <t>FCSF/2/2019</t>
  </si>
  <si>
    <t>facturacion@montelongoasesores.com</t>
  </si>
  <si>
    <t>928364433
EXT.6</t>
  </si>
  <si>
    <t>MARIBEL/SUSANA</t>
  </si>
  <si>
    <t>laboral@montelongoasesores.com</t>
  </si>
  <si>
    <t>928364433
EXT.2</t>
  </si>
  <si>
    <t>EVA, KATHAYSA</t>
  </si>
  <si>
    <t>ANA MONTELONGO</t>
  </si>
  <si>
    <t xml:space="preserve">SERVICIO DE AUDITORÍA </t>
  </si>
  <si>
    <t>B38437869</t>
  </si>
  <si>
    <t>CANAUDIT, S.L.</t>
  </si>
  <si>
    <t>FUCAS/1/2020</t>
  </si>
  <si>
    <t xml:space="preserve">administracion@canaudit.es
</t>
  </si>
  <si>
    <t>PEDRO</t>
  </si>
  <si>
    <t>ppasqua@canaudit.es</t>
  </si>
  <si>
    <t>ipasqua@canaudit.es</t>
  </si>
  <si>
    <t>IVAN PASQUA ASENJO</t>
  </si>
  <si>
    <t>B38437870</t>
  </si>
  <si>
    <t>FUCAS/11/2025</t>
  </si>
  <si>
    <t xml:space="preserve">3 AÑOS </t>
  </si>
  <si>
    <t xml:space="preserve">SISTEMA DE CONTROL HORARIO </t>
  </si>
  <si>
    <t>SERVICIO LIMPIEZA</t>
  </si>
  <si>
    <t>REALAN SERVICE S.L.
(ANTES MARSERVI FACILITY, S.L.)</t>
  </si>
  <si>
    <t>FUCAS/4/2020</t>
  </si>
  <si>
    <t xml:space="preserve">18 MESES </t>
  </si>
  <si>
    <t>VER NOTA</t>
  </si>
  <si>
    <t>01.02.2023</t>
  </si>
  <si>
    <t>31.07.2024</t>
  </si>
  <si>
    <t xml:space="preserve">
607534737</t>
  </si>
  <si>
    <t>928707520
693768712 MARIA</t>
  </si>
  <si>
    <t>DANTE GUILLERMO DASTE ABDON</t>
  </si>
  <si>
    <t>B35046093</t>
  </si>
  <si>
    <t>SERVICIOS INSULARES DE LIMPIEZA RADISOL, S.L.</t>
  </si>
  <si>
    <t>FUCAS/12/2024</t>
  </si>
  <si>
    <t>MENSUAL SEGÚN NUMERO DE HORAS (5 HORAS )</t>
  </si>
  <si>
    <t>PRECIO HORA 12,80 €</t>
  </si>
  <si>
    <t>PRECIO HORA 13,70 €</t>
  </si>
  <si>
    <t>DUNIACORDERO@RADISOL.ES
RADISOL@RADISOL.ES
FACTURACION@RADISOL.ES</t>
  </si>
  <si>
    <t>928368484
626009941
661390661
651929290</t>
  </si>
  <si>
    <t>DUNIA CORDERO PINEDA(ENCARGADA GENERAL)
RUTH DEL ROSARIO PEREZ (SUPERVISORA DE ZONA)
YARITZA BARRERA BETANCORT (SUPERVISORA DE ZONA)
KEVIN PEREZ MEDINA/KEVIN TEJERA NARANJO( RRHH)
VICTOR TEJERA (FACTURACION)</t>
  </si>
  <si>
    <t>CARMENTEJERA@RADISOL.ES
RADISOL@RADISOL.ES</t>
  </si>
  <si>
    <t>928368484
699062785</t>
  </si>
  <si>
    <t>Mª DEL CARMEN TEJERA MONZON</t>
  </si>
  <si>
    <t>RESCINDIDO</t>
  </si>
  <si>
    <t>GESTIÓN LABORAL Y ASESORAMIENTO FISCAL/CONTABLE</t>
  </si>
  <si>
    <t>B02681484</t>
  </si>
  <si>
    <t>MORALES Y LLINARES ASESORES, S.L.P.</t>
  </si>
  <si>
    <t>FUCAS/13/2023</t>
  </si>
  <si>
    <t>DANIEL MORALES DENIZ</t>
  </si>
  <si>
    <t>B76114743</t>
  </si>
  <si>
    <t>INTELIGENCIA JURÍDICA E INGENIO EMPRESARIAL, S.L.</t>
  </si>
  <si>
    <t>FUCAS/04/2025</t>
  </si>
  <si>
    <t>minervasantana@gonzalezabogadosyasesores.com</t>
  </si>
  <si>
    <t>MINERVA DEL CRISTO SANTANA GONZALEZ</t>
  </si>
  <si>
    <t>GESTIÓN TUTELAR TF</t>
  </si>
  <si>
    <t>DESRATIZACIÓN Y DESINSECTACIÓN TENERIFE</t>
  </si>
  <si>
    <t>EZSA SANIDAD AMBIENTAL SLU</t>
  </si>
  <si>
    <t>FUCAS/10/2021</t>
  </si>
  <si>
    <t>TRIMESTRAL</t>
  </si>
  <si>
    <t>ALFONSO ROMERO</t>
  </si>
  <si>
    <t>aromero@ezsa.es</t>
  </si>
  <si>
    <t>ALBERTO SANTANA GONZALEZ</t>
  </si>
  <si>
    <t>922237630
EXT.242</t>
  </si>
  <si>
    <t>ALFONSO ALBERTO SANTOS</t>
  </si>
  <si>
    <t>GESTIÓN TUTELAR GC</t>
  </si>
  <si>
    <t>DESRATIZACIÓN Y DESINSECTACIÓN GRAN CANARIA</t>
  </si>
  <si>
    <t>257,14
257,14</t>
  </si>
  <si>
    <t>275,14
275,14</t>
  </si>
  <si>
    <t>92,29 VEGUETA
118,05 REYES CATOLICOS</t>
  </si>
  <si>
    <t>GESTIÓN TUTELAR</t>
  </si>
  <si>
    <t>FUCAS/3/2021</t>
  </si>
  <si>
    <t>SERVICIO AUXILIAR DE AYUDA A DOMICILIO DE PERSONAS MAYORES TUTELADAS A G.C</t>
  </si>
  <si>
    <t>78480974Y</t>
  </si>
  <si>
    <t>ACTIVA BIENESTAR AYUDA A DOMICILIO</t>
  </si>
  <si>
    <t>FCSF/5/2020</t>
  </si>
  <si>
    <t>S</t>
  </si>
  <si>
    <t>info@activabienestar.es</t>
  </si>
  <si>
    <t>ELSA Mª PÉREZ</t>
  </si>
  <si>
    <t>629923853</t>
  </si>
  <si>
    <t>ELSA Mª PÉREZ MÉNDEZ</t>
  </si>
  <si>
    <t>CATERING CUARTELADOS SOLO EN GRAN CANARIA</t>
  </si>
  <si>
    <t>B35777085</t>
  </si>
  <si>
    <t>PASCATICE, S.L.</t>
  </si>
  <si>
    <t>FUCAS/14/2022</t>
  </si>
  <si>
    <t>VARIABLE SEGUN Nº DE MENUS SOLICITADOS</t>
  </si>
  <si>
    <t>SANDRA SUAREZ</t>
  </si>
  <si>
    <t>pascaticesl@yahoo.es</t>
  </si>
  <si>
    <t>VICTOR JOSÉ SOSA BENÍTEZ</t>
  </si>
  <si>
    <t xml:space="preserve">INTEGRADORES SOCIALES </t>
  </si>
  <si>
    <t>B35818020</t>
  </si>
  <si>
    <t>INSERCIÓN CANARIA, S.L.</t>
  </si>
  <si>
    <t>FUCAS/3/2023</t>
  </si>
  <si>
    <t>EFECTIVO</t>
  </si>
  <si>
    <t>6 MESES</t>
  </si>
  <si>
    <t>coordinacion@insercioncanaria.com</t>
  </si>
  <si>
    <t>RAYCO</t>
  </si>
  <si>
    <t>RAYCO/JAVIER</t>
  </si>
  <si>
    <t>691447043/615404705</t>
  </si>
  <si>
    <t>SERVICIO AUXILIAR DE AYUDA A DOMICILIO DE PERSONAS MAYORES 
CURATELADAS A G.C</t>
  </si>
  <si>
    <t>FUCAS/2/2022</t>
  </si>
  <si>
    <t xml:space="preserve">VARIABLE </t>
  </si>
  <si>
    <t>info@activabienestar.es
administracion@activabienestar.es</t>
  </si>
  <si>
    <t>ELSA Mª PÉREZ
DESIRÉE</t>
  </si>
  <si>
    <t>MATERIAL OFICINA FUNGIBLES GC</t>
  </si>
  <si>
    <t>MATERIAL DE OFICINA FUNGIBLES TENERIFE</t>
  </si>
  <si>
    <t>B38887485</t>
  </si>
  <si>
    <t>FICHEROS S.L.U. (FOLDER PAPELERÍAS)</t>
  </si>
  <si>
    <t>FUCAS/2/2021</t>
  </si>
  <si>
    <t>F</t>
  </si>
  <si>
    <t>Folderoficina@gmail.com</t>
  </si>
  <si>
    <t>922630946
EXT. 3</t>
  </si>
  <si>
    <t>GRACIELA</t>
  </si>
  <si>
    <t>pedidos.lalaguna@folder.es</t>
  </si>
  <si>
    <t>MAITE</t>
  </si>
  <si>
    <t>LUIS ROCHA</t>
  </si>
  <si>
    <t>SERVICIO LIMPIEZA OFICINAS GC</t>
  </si>
  <si>
    <t>SERVICIO DE TRABAJO SOCIAL Y AUX.AYUDA 
DOMICILIO TFE</t>
  </si>
  <si>
    <t>FCSF/8/2020</t>
  </si>
  <si>
    <t>SERVICIO AUXILIAR TUTELAR EN GRAN CANARIA</t>
  </si>
  <si>
    <t>B76512656</t>
  </si>
  <si>
    <t>FORMAS NIVARIA, S.L.</t>
  </si>
  <si>
    <t>FUCAS/08/2024</t>
  </si>
  <si>
    <t>SÍ</t>
  </si>
  <si>
    <t>SEGÚN HORAS FACTURADAS VER CONTRATO</t>
  </si>
  <si>
    <t>facturacion@formasnivaria.es</t>
  </si>
  <si>
    <t>922 084 335</t>
  </si>
  <si>
    <t>DAVID DORTA DÍAZ</t>
  </si>
  <si>
    <t>tsocial@formasnivaria.es</t>
  </si>
  <si>
    <t>TAMARA</t>
  </si>
  <si>
    <t>GUILLERMO JOSÉ CASA LEON</t>
  </si>
  <si>
    <t>MANTENIMIENTO CARGA EXTINTORES Y SISTEMA
 CONTRAINCENDIOS</t>
  </si>
  <si>
    <t>FUCAS/1/2023</t>
  </si>
  <si>
    <t>coordinaci´n@insercioncanaria.com</t>
  </si>
  <si>
    <t>691447043/615404704</t>
  </si>
  <si>
    <t>FUCAS/15/2024</t>
  </si>
  <si>
    <t>FUCAS/20/2024</t>
  </si>
  <si>
    <t>MENSUAL SEGÚN DEMANDA MENUS</t>
  </si>
  <si>
    <t>VER CONTRATO</t>
  </si>
  <si>
    <t>SERVICIO  AUXILIAR TUTELAR  TFE</t>
  </si>
  <si>
    <t>FUCAS/21/2024</t>
  </si>
  <si>
    <t>SEGÚN HORAS FACTURADAS  VER CONTRATO</t>
  </si>
  <si>
    <t>SERVICIO DE  AUX.AYUDA DOMICILIO TFE</t>
  </si>
  <si>
    <t>FUCAS/4/2022</t>
  </si>
  <si>
    <t>SERVICIO VIGILANTE DE SEGURIDAD Y ESCOLTA</t>
  </si>
  <si>
    <t>A28369395</t>
  </si>
  <si>
    <t>EULEN SEGURIDAD S.A. UNIPERSONAL</t>
  </si>
  <si>
    <t>FUCAS/22/2025</t>
  </si>
  <si>
    <t xml:space="preserve">MENSUAL SEGÚN NUMERO DE HORAS </t>
  </si>
  <si>
    <t>ICITACIONES CANARIAS@EULEN.COM</t>
  </si>
  <si>
    <t>MIGUEL ANGEL PEREZ ROJANO</t>
  </si>
  <si>
    <t>FUCAS/6/2024</t>
  </si>
  <si>
    <t>UN MES MÁS</t>
  </si>
  <si>
    <t xml:space="preserve">8 MESES </t>
  </si>
  <si>
    <t>MENSUAL SEGÚN NUMERO DE HORAS (21HORAS )</t>
  </si>
  <si>
    <t>FORZOSA</t>
  </si>
  <si>
    <t>ENCARGO FAMILIA NUMEROSA</t>
  </si>
  <si>
    <t>ENCARGO DEPENDENCIA TF</t>
  </si>
  <si>
    <t xml:space="preserve">SERVICIO DE LIMPIEZA DE OFICINAS TENERIFE </t>
  </si>
  <si>
    <t>ENCARGO DEPENDENCIA GC</t>
  </si>
  <si>
    <t>SERVICIO DE LIMPIEZA</t>
  </si>
  <si>
    <t>REALAN SERVICE S.L. 
(ANTES MARSERVI FACILITY, S.L.)</t>
  </si>
  <si>
    <t>MENSUAL SEGÚN NUMERO DE HORAS (4 HORAS )</t>
  </si>
  <si>
    <t>42744980D</t>
  </si>
  <si>
    <t>GERARDO LUCAS CUBAS MATEO (AMANDA BUS).</t>
  </si>
  <si>
    <t>FCSF/18/2019</t>
  </si>
  <si>
    <t>5.205,84
8.509,10</t>
  </si>
  <si>
    <t>5.362,02
8.764,37</t>
  </si>
  <si>
    <t>macug@amandabus.net</t>
  </si>
  <si>
    <t>928224838
EXT.2</t>
  </si>
  <si>
    <t>INMACULADA GUILLEN</t>
  </si>
  <si>
    <t>infogc@amandabus.com</t>
  </si>
  <si>
    <t>928224838
EXT. 1</t>
  </si>
  <si>
    <t>JAVIER CUBAS</t>
  </si>
  <si>
    <t>amandacm@amandabus.com</t>
  </si>
  <si>
    <t>928224838
EXT. 3</t>
  </si>
  <si>
    <t>GERARDO CUBAS MATEO</t>
  </si>
  <si>
    <t>SERVICIO SOCIOSANITARIO</t>
  </si>
  <si>
    <t>B76326057</t>
  </si>
  <si>
    <t>VOHALE NORTE, S.L.</t>
  </si>
  <si>
    <t>FUCAS/14/2023</t>
  </si>
  <si>
    <t>ADMISUR@VOHALE.ES</t>
  </si>
  <si>
    <t>605959973
928-778003
613171553</t>
  </si>
  <si>
    <t>IZAIDA
LETICIA PERDOMO CEDRES</t>
  </si>
  <si>
    <t>IZAIDA</t>
  </si>
  <si>
    <t>JAVIER YERAY MAYOR GONZALEZ</t>
  </si>
  <si>
    <t>FUCAS/12/2025</t>
  </si>
  <si>
    <t>GUILLERMO JOSE CASA LEON</t>
  </si>
  <si>
    <t xml:space="preserve">CATERING </t>
  </si>
  <si>
    <t>B35688688</t>
  </si>
  <si>
    <t>CATERING YANIOMA, S.L.</t>
  </si>
  <si>
    <t>FUCAS/8/2022</t>
  </si>
  <si>
    <t>24 MESES</t>
  </si>
  <si>
    <t>Info@cateringyanioma.com</t>
  </si>
  <si>
    <t>OMAIRA SUÁREZ GLEZ</t>
  </si>
  <si>
    <t>Colectividades@cateringyanioma.com</t>
  </si>
  <si>
    <t>omaira@cateringyanioma.com</t>
  </si>
  <si>
    <t>OMAIRA MARÍA SUAREZ GONZALEZ</t>
  </si>
  <si>
    <t>B38530614</t>
  </si>
  <si>
    <t>OCIDE ASESORES, S.L.</t>
  </si>
  <si>
    <t>FUCAS/5/2021</t>
  </si>
  <si>
    <t>antonio2@ocide.net</t>
  </si>
  <si>
    <t>ANTONIO M. BLANCO FERRER</t>
  </si>
  <si>
    <t>FUCAS/5/2024</t>
  </si>
  <si>
    <t>17.195,02
18.758,21</t>
  </si>
  <si>
    <t>C.A.HNO PEDRO</t>
  </si>
  <si>
    <t>SERVICIO DE TRANSPORTE CENTRO DE DÍA Y ACTIVIDADES</t>
  </si>
  <si>
    <t>A38022240</t>
  </si>
  <si>
    <t>PEREZ Y CAIROS,S.A.</t>
  </si>
  <si>
    <t>FUCAS/7/2022</t>
  </si>
  <si>
    <t>facturacion@perezycairos.com</t>
  </si>
  <si>
    <t>MIRIAM</t>
  </si>
  <si>
    <t>clientes@perezycairos.com</t>
  </si>
  <si>
    <t>JOSE FCO. PEREZ SANTANA</t>
  </si>
  <si>
    <t>SERVICIO DE CATERING</t>
  </si>
  <si>
    <t>B60359726</t>
  </si>
  <si>
    <t>ARAMARK SERVICIOS DE CATERING SLU</t>
  </si>
  <si>
    <t>FCSF/12/2019</t>
  </si>
  <si>
    <t>nunez-sonia@aramark.es
hernandez-patricia@aramark.es</t>
  </si>
  <si>
    <t>922372950
628148027</t>
  </si>
  <si>
    <t>SONIA/PATRICIA</t>
  </si>
  <si>
    <t>hernandez-patricia@aramark.es</t>
  </si>
  <si>
    <t>PATRICIA</t>
  </si>
  <si>
    <t>IÑIGO PARDO CARRERA</t>
  </si>
  <si>
    <t>LAVANDERÍA</t>
  </si>
  <si>
    <t>B38440210</t>
  </si>
  <si>
    <t>RECORD LAVANDERÍA, S.L.</t>
  </si>
  <si>
    <t>FCSF/1/2019</t>
  </si>
  <si>
    <t xml:space="preserve">apalma@cio-company.com
</t>
  </si>
  <si>
    <t>ANTONIO PALMA</t>
  </si>
  <si>
    <t>apalma@grupo-cio.com</t>
  </si>
  <si>
    <t>VICTOR (COORDINADOR)</t>
  </si>
  <si>
    <t>ralayon@gruporecord.es</t>
  </si>
  <si>
    <t>ROBERTO LAYON</t>
  </si>
  <si>
    <t>FCSF/7/2020</t>
  </si>
  <si>
    <t>1.810.618,92
1.533.379,15</t>
  </si>
  <si>
    <t>75.442,45
73.178,45</t>
  </si>
  <si>
    <t>MATERIAL DE OFICINA FUNGIBLES</t>
  </si>
  <si>
    <t>A38022241</t>
  </si>
  <si>
    <t>FUCAS/01/2024</t>
  </si>
  <si>
    <t>B09321928</t>
  </si>
  <si>
    <t xml:space="preserve">SERVICIO SEGURIDAD ALIMENTARIA APPCC </t>
  </si>
  <si>
    <t>B38817326</t>
  </si>
  <si>
    <t>SERAX CONSULTING S.L.</t>
  </si>
  <si>
    <t>FUCAS/10/2022</t>
  </si>
  <si>
    <t>administracion@serax.es</t>
  </si>
  <si>
    <t>BELEN - SERGIO</t>
  </si>
  <si>
    <t xml:space="preserve">s.alonso@serax.es
</t>
  </si>
  <si>
    <t>SERGIO ALONSO MARRERO</t>
  </si>
  <si>
    <t>SERVICIO DE SUMINISTRO DE PRODUCTOS DE ALIMENTACIÓN</t>
  </si>
  <si>
    <t>B76613454</t>
  </si>
  <si>
    <t>ARCHIPIÉLAGO ALIMENTARIA , S.L.</t>
  </si>
  <si>
    <t>FUCAS/10/2024</t>
  </si>
  <si>
    <t>SEGÚN DEMANDA A PRECIOS LISTADO OFERTA</t>
  </si>
  <si>
    <t>INFO@ARCHIPIELAGOALIMENTARIA.COM</t>
  </si>
  <si>
    <t>CRISTINA PUYA</t>
  </si>
  <si>
    <t>rpuya@archipielagoalimentaria.com</t>
  </si>
  <si>
    <t>RAFAEL PUYA TELLEZ</t>
  </si>
  <si>
    <t>FUCAS/14/2024</t>
  </si>
  <si>
    <t>FUCAS/17/2023</t>
  </si>
  <si>
    <t>FRANCISCO JAVIER ZAMORANO SAENZ</t>
  </si>
  <si>
    <t>B60359727</t>
  </si>
  <si>
    <t>FUCAS/8/2023</t>
  </si>
  <si>
    <t>2 AÑOS MAXIMO. AHORA 6 MESES</t>
  </si>
  <si>
    <t>922372950
628148028</t>
  </si>
  <si>
    <t>B85621159</t>
  </si>
  <si>
    <t>SERVEO SOCIAL S.L.U</t>
  </si>
  <si>
    <t>FUCAS/16/2024</t>
  </si>
  <si>
    <t>LAURA CABRERA SANCHEZ</t>
  </si>
  <si>
    <t xml:space="preserve"> lcabrera@serveoservicios.com; ignieto@serveo.com</t>
  </si>
  <si>
    <t>928369122/680485038</t>
  </si>
  <si>
    <t>LAURA (BAJA)/ ISABEL</t>
  </si>
  <si>
    <t>juanmanuel.cerezo@serveo.com</t>
  </si>
  <si>
    <t>JUAN MANUEL CEREZO RUIZ</t>
  </si>
  <si>
    <t>C. MARZAGÁN</t>
  </si>
  <si>
    <t>maspalomas@otis.com</t>
  </si>
  <si>
    <t>ELENA</t>
  </si>
  <si>
    <t>924925024(24H)</t>
  </si>
  <si>
    <t>REALAN SERVICE S.L
(ANTES MARSERVI FACILITY, S.L.)</t>
  </si>
  <si>
    <t>ACTIVIDADES SOCIOCULTURALES MARZAGAN</t>
  </si>
  <si>
    <t>B59416479</t>
  </si>
  <si>
    <t>HARTFORD</t>
  </si>
  <si>
    <t>FUCAS/11/2024</t>
  </si>
  <si>
    <t xml:space="preserve">24 MESES </t>
  </si>
  <si>
    <t>eventura@hartford-sl.com [undefined:eventura@hartford-sl.com]</t>
  </si>
  <si>
    <t>ELENA VENTURA /MARIA JOSE DELGADO</t>
  </si>
  <si>
    <t>ALFREDO BLANCO VILLAFRUELA</t>
  </si>
  <si>
    <t>MENSUAL SEGÚN NUMERO DE HORAS (20HORAS )</t>
  </si>
  <si>
    <t>AC_FN_DP</t>
  </si>
  <si>
    <t>FECHA:</t>
  </si>
  <si>
    <t>IMPUTACIÓN MENSUAL</t>
  </si>
  <si>
    <t>DATOS DE REFERENCIA</t>
  </si>
  <si>
    <t>Nº 
EXPEDIENTE</t>
  </si>
  <si>
    <t>Columna1</t>
  </si>
  <si>
    <t>ADJUDICATARIO</t>
  </si>
  <si>
    <t>NIF/CIF ADJUDICATARIO</t>
  </si>
  <si>
    <t>IMPORTE TOTAL ADJUDICACION
 S/IGIC</t>
  </si>
  <si>
    <t>IMPORTE TOTAL ADJUDICACION
 C/IGIC</t>
  </si>
  <si>
    <t>FECHA 
FIRMA 
CONTRATO</t>
  </si>
  <si>
    <t>FECHA             INICIO 
CONTRATO</t>
  </si>
  <si>
    <t xml:space="preserve"> PROXIMIDAD VENCIMEINTO
30 DIAS ANTES</t>
  </si>
  <si>
    <t>FECHA FINALIZACIÓN CONTRATO</t>
  </si>
  <si>
    <t>IMPORTE DEGLOSE
CON IGIC</t>
  </si>
  <si>
    <t>C. RUISEÑORES</t>
  </si>
  <si>
    <t>C. MARZAGAN</t>
  </si>
  <si>
    <t>ATENCIÓN CURATELAR</t>
  </si>
  <si>
    <t>APOYO FAMILIA NUM.</t>
  </si>
  <si>
    <t>APOYO
DEPENDENCIA</t>
  </si>
  <si>
    <t>VALORACIÓN
DISCPACIDAD</t>
  </si>
  <si>
    <t>EMAIL DPTO.
 ADMINISTRACION</t>
  </si>
  <si>
    <t>PERSONA
 CONTACTO  ADMINISTRACION</t>
  </si>
  <si>
    <t>TLF. DPTO. ADMINISTRACION</t>
  </si>
  <si>
    <t>EMAIL DPTO.
GESTION SERVICIOS</t>
  </si>
  <si>
    <t>PERSONA 
CONTACTO
 SERVICIOS</t>
  </si>
  <si>
    <t>TLF.DPTO.GESTIÓN DE SERVICIOS</t>
  </si>
  <si>
    <t>NOMBRE GERENTE/
APODERADO</t>
  </si>
  <si>
    <t>EMAIL  GERENTE/
APODERADO</t>
  </si>
  <si>
    <t>TLF.GERENTE/
APODERADO</t>
  </si>
  <si>
    <t>CM001-19</t>
  </si>
  <si>
    <t>APOYO CURATELAR</t>
  </si>
  <si>
    <t>SEGURO RESPONSABILIDAD CIVIL - POLIZA 2029894 RC programa Apoyo Curatelar</t>
  </si>
  <si>
    <t>W.R. BERKLEY - AG. SUC. ESPAÑA</t>
  </si>
  <si>
    <t>W0371455G</t>
  </si>
  <si>
    <t>C.MENOR</t>
  </si>
  <si>
    <t>administracion@ibrokseguros.com</t>
  </si>
  <si>
    <t>contabilidad@ibrokseguros.com</t>
  </si>
  <si>
    <t>Beatriz</t>
  </si>
  <si>
    <t>JUAN ANTONIO</t>
  </si>
  <si>
    <t>jagarcia@ibrokseguros.co</t>
  </si>
  <si>
    <t>CM002-19</t>
  </si>
  <si>
    <t>ALIMENTACIÓN Y PRODUCTOS DE LIMPIEZA</t>
  </si>
  <si>
    <t xml:space="preserve">DIVISIÓN ALIMENTARIA SAN ISIDRO, S.L. </t>
  </si>
  <si>
    <t>sera</t>
  </si>
  <si>
    <t>MENOR 15.000,00 €</t>
  </si>
  <si>
    <t xml:space="preserve">sanisidro@divalimentaria.e.telefonica.net
</t>
  </si>
  <si>
    <t>EDUARDO GLEZ</t>
  </si>
  <si>
    <t>922232255
922232333</t>
  </si>
  <si>
    <t>sanisidro@divalimentaria.es</t>
  </si>
  <si>
    <t>CM003-19</t>
  </si>
  <si>
    <t>TELEFONIA MÓVIL</t>
  </si>
  <si>
    <t>VODAFONE</t>
  </si>
  <si>
    <t>A80907397</t>
  </si>
  <si>
    <t>MIGUEL ÁNGEL MONTES</t>
  </si>
  <si>
    <t>CM004-19</t>
  </si>
  <si>
    <t>TELEFONIA FIJA</t>
  </si>
  <si>
    <t>MOVISTAR</t>
  </si>
  <si>
    <t>A82018474</t>
  </si>
  <si>
    <t>MIGUEL ANGEL PRAT</t>
  </si>
  <si>
    <t>CM005-19</t>
  </si>
  <si>
    <t>MANTENIMIENTO EXTINTORES Y SISTEMAS 
CONTRAINCENDIOS</t>
  </si>
  <si>
    <t>TENSUR, S.L.</t>
  </si>
  <si>
    <t>B76582642</t>
  </si>
  <si>
    <t>tensursl@gmail.com</t>
  </si>
  <si>
    <t>HECTOR</t>
  </si>
  <si>
    <t>AIRAM</t>
  </si>
  <si>
    <t>HECTOR CARBALLO</t>
  </si>
  <si>
    <t>CM006-19</t>
  </si>
  <si>
    <t>SEGURIDAD ALIMENTARIA APPCC</t>
  </si>
  <si>
    <t>SERAX CONSULTING, S.L.</t>
  </si>
  <si>
    <t>CM007-19</t>
  </si>
  <si>
    <t>TODOS: CENTROS Y PROG.</t>
  </si>
  <si>
    <t>PROTECCIÓN DE DATOS</t>
  </si>
  <si>
    <t>AUDIDAT FRANQUICIA, SLU</t>
  </si>
  <si>
    <t>B76053297</t>
  </si>
  <si>
    <t>CM008-19</t>
  </si>
  <si>
    <t>SERVICIO AUXILIAR DE AYUDA A DOMICILIO</t>
  </si>
  <si>
    <t>CM009-19</t>
  </si>
  <si>
    <t>SERVICIOS AUDITORÍA EXTERNA APLICACIÓN DE
 FONDOS</t>
  </si>
  <si>
    <t>MIGUEL ANGEL AUDITORES, S.L.U.</t>
  </si>
  <si>
    <t>B35883313</t>
  </si>
  <si>
    <t>CM010-19</t>
  </si>
  <si>
    <t>CM011-19</t>
  </si>
  <si>
    <t>C.RUISEÑORES</t>
  </si>
  <si>
    <t>SERVICIO DE TRANSPORTE DE ACTIVIDADES</t>
  </si>
  <si>
    <t>AUTOBUSES HERNANDEZ, S.L.</t>
  </si>
  <si>
    <t>B35061142</t>
  </si>
  <si>
    <t>CM012-19</t>
  </si>
  <si>
    <t>AGUA PARA CONSUMO HUMANO</t>
  </si>
  <si>
    <t>AGUAS MINERALES  DE FIRGAS, S.A.</t>
  </si>
  <si>
    <t xml:space="preserve">
facturacion@aguasdefirgas.com</t>
  </si>
  <si>
    <t>pedidos@aguasdefirgas.com</t>
  </si>
  <si>
    <r>
      <rPr>
        <sz val="11"/>
        <color rgb="FF000000"/>
        <rFont val="Arial"/>
        <family val="2"/>
      </rPr>
      <t xml:space="preserve">928260020
</t>
    </r>
    <r>
      <rPr>
        <sz val="9"/>
        <color rgb="FF000000"/>
        <rFont val="Arial"/>
        <family val="2"/>
      </rPr>
      <t>EXT. 2221</t>
    </r>
  </si>
  <si>
    <t>CM013-19</t>
  </si>
  <si>
    <t>C.MARZAGÁN</t>
  </si>
  <si>
    <t>CLASES DE ZUMBA</t>
  </si>
  <si>
    <t>HARTFORD, S.L.</t>
  </si>
  <si>
    <t>mjdelgado@hartford-sl.com</t>
  </si>
  <si>
    <t>CM014-19</t>
  </si>
  <si>
    <t>SEGURO DE RC GENERAL - FuCAS - Poliza 2033773
responsabilidad civil FuCAS</t>
  </si>
  <si>
    <t>CM015-19</t>
  </si>
  <si>
    <t>GAS MEDICINAL-ALQUILER Y MANTENIMIENTO</t>
  </si>
  <si>
    <t>S.E.CARBUROS METALICOS, S.A.</t>
  </si>
  <si>
    <t>CM016-19</t>
  </si>
  <si>
    <t>PUERTAS AUTOMÁTICAS</t>
  </si>
  <si>
    <t>DIASAN S.A.</t>
  </si>
  <si>
    <t>902112223
928624920</t>
  </si>
  <si>
    <r>
      <rPr>
        <sz val="11"/>
        <color rgb="FF000000"/>
        <rFont val="Arial"/>
        <family val="2"/>
      </rPr>
      <t xml:space="preserve">928624920
</t>
    </r>
    <r>
      <rPr>
        <sz val="9"/>
        <color rgb="FF000000"/>
        <rFont val="Arial"/>
        <family val="2"/>
      </rPr>
      <t>EXT.3</t>
    </r>
  </si>
  <si>
    <t>CM017-19</t>
  </si>
  <si>
    <t>MATERIAL DE OFICINA Y FUNGIBLE</t>
  </si>
  <si>
    <t>CM018-19</t>
  </si>
  <si>
    <t>ORION, S.L.</t>
  </si>
  <si>
    <t>B38346276</t>
  </si>
  <si>
    <t>ventas@orionsl.com</t>
  </si>
  <si>
    <t>CM019-19</t>
  </si>
  <si>
    <t>MANTENIMIENTO APLICACIONES INFORMÁCTICAS</t>
  </si>
  <si>
    <t>OSCAR HDEZ SUAREZ</t>
  </si>
  <si>
    <t>43758256C</t>
  </si>
  <si>
    <t>oscar@oscarweb.com</t>
  </si>
  <si>
    <t>OSCAR HERNÁNDEZ</t>
  </si>
  <si>
    <t>928567459
609534503</t>
  </si>
  <si>
    <t>CM020-19</t>
  </si>
  <si>
    <t>SOLAJERO, S.L.</t>
  </si>
  <si>
    <t>info@solajero.com
sergio@solajero.com</t>
  </si>
  <si>
    <t>info@solajero.com</t>
  </si>
  <si>
    <t>CM021-20</t>
  </si>
  <si>
    <t>SEGURO DE RC PATRONOS Y DIRECTIVOS
nro. 2069254 Seguro Administradores y Directivos</t>
  </si>
  <si>
    <t>HISCOX S.A., SUCURSAL ESPAÑA</t>
  </si>
  <si>
    <t>W0185688I</t>
  </si>
  <si>
    <t>CM022-20</t>
  </si>
  <si>
    <t>COMUNICACIONES UNIDIRECCIONALES USUARIOS</t>
  </si>
  <si>
    <t>KONVOKO TECHNOLOGY, S.L.</t>
  </si>
  <si>
    <t>B76130335</t>
  </si>
  <si>
    <t>info@konvoko.com</t>
  </si>
  <si>
    <t>JOSE MANUEL BRAVO</t>
  </si>
  <si>
    <t>CM023-20</t>
  </si>
  <si>
    <t>SERVICIO MÚSICA-TEATRO</t>
  </si>
  <si>
    <t>SOCIAL GOOD, SL.L</t>
  </si>
  <si>
    <t>B76331594</t>
  </si>
  <si>
    <t>CM024-19</t>
  </si>
  <si>
    <t>SEGURO DE RC MEDICO SANITARIA - Póliza nro. 2026076 Responsabilidad Civil medico sanitaria</t>
  </si>
  <si>
    <t>CM025-20</t>
  </si>
  <si>
    <t>CM026-20</t>
  </si>
  <si>
    <t>CM027-20</t>
  </si>
  <si>
    <t>GABRIELA OSIMANI RIAL</t>
  </si>
  <si>
    <t>X4223060F</t>
  </si>
  <si>
    <t>CM028-20</t>
  </si>
  <si>
    <t>CM029-20</t>
  </si>
  <si>
    <t>MANTENIMIENTO EXTINTORES Y SISTEMAS
 CONTRAINCENDIOS</t>
  </si>
  <si>
    <t>CM030-20</t>
  </si>
  <si>
    <t>CM031-20</t>
  </si>
  <si>
    <t>CM032-20</t>
  </si>
  <si>
    <t>CM033-20</t>
  </si>
  <si>
    <t>B38853388</t>
  </si>
  <si>
    <t>sanisidro@divalimentaria.e.telefonica.net</t>
  </si>
  <si>
    <t>CM034-20</t>
  </si>
  <si>
    <t xml:space="preserve">SEGURO RESPONSABILIDAD CIVIL - POLIZA 2029894 RC </t>
  </si>
  <si>
    <t>CM035-20</t>
  </si>
  <si>
    <t>s.alonso@serax.es
administracion@serax.es</t>
  </si>
  <si>
    <t>SERGIO ALONSO</t>
  </si>
  <si>
    <t>CM036-20</t>
  </si>
  <si>
    <t>TELEFONÍA FIJA</t>
  </si>
  <si>
    <t>CM037-20</t>
  </si>
  <si>
    <t>TELEFONÍA MOVIL</t>
  </si>
  <si>
    <t>CM038-20</t>
  </si>
  <si>
    <t>SERVICIO DE ATENCIÓN TUTELAS PERS.
INCAPACITADAS</t>
  </si>
  <si>
    <t>GRUPO 5 - ACCIÓN Y GESTIÓN SOCIAL</t>
  </si>
  <si>
    <t>ABIERTO 
SIMPL.
SUMARIO.</t>
  </si>
  <si>
    <t>Paso C.Menor 
a Abierto
Simplificado</t>
  </si>
  <si>
    <t>CM039-20</t>
  </si>
  <si>
    <t>MANTENIMIENTO SEGURIDAD Y VIDEOVIGILANCIA</t>
  </si>
  <si>
    <t>BISERVICUS, S.A.</t>
  </si>
  <si>
    <r>
      <rPr>
        <sz val="11"/>
        <color rgb="FF000000"/>
        <rFont val="Arial"/>
        <family val="2"/>
      </rPr>
      <t xml:space="preserve">902201627
922237630
</t>
    </r>
    <r>
      <rPr>
        <sz val="9"/>
        <color rgb="FF000000"/>
        <rFont val="Arial"/>
        <family val="2"/>
      </rPr>
      <t>EXT.3</t>
    </r>
  </si>
  <si>
    <t>CM040-20</t>
  </si>
  <si>
    <r>
      <rPr>
        <sz val="11"/>
        <color rgb="FF000000"/>
        <rFont val="Arial"/>
        <family val="2"/>
      </rPr>
      <t xml:space="preserve">902112223
</t>
    </r>
    <r>
      <rPr>
        <sz val="9"/>
        <color rgb="FF000000"/>
        <rFont val="Arial"/>
        <family val="2"/>
      </rPr>
      <t>928624920  EXT. 2</t>
    </r>
  </si>
  <si>
    <t>CM041-20</t>
  </si>
  <si>
    <t>OSCAR HDEZ</t>
  </si>
  <si>
    <t>CM042-20</t>
  </si>
  <si>
    <t>CM043-20</t>
  </si>
  <si>
    <t>SEGURO DE RC GENERAL - FuCAS</t>
  </si>
  <si>
    <t>CM044-20</t>
  </si>
  <si>
    <t>GENERICO</t>
  </si>
  <si>
    <t>CM045-20</t>
  </si>
  <si>
    <t>CM046-20</t>
  </si>
  <si>
    <t>info@socialgood.es</t>
  </si>
  <si>
    <t>MOISES OLIVA</t>
  </si>
  <si>
    <t>MOISES OLIVA GONZALEZ</t>
  </si>
  <si>
    <t>CM047-21</t>
  </si>
  <si>
    <t>CM048-21</t>
  </si>
  <si>
    <t>ESTUDIO DE RIESGOS PSICOSOCIALES</t>
  </si>
  <si>
    <t>PREVING CONSULTORES, SLU</t>
  </si>
  <si>
    <t>dpto.facturacion@preving.com</t>
  </si>
  <si>
    <t>CM049-21</t>
  </si>
  <si>
    <t>TRANSPORTES LA PARDILLA, S.L.</t>
  </si>
  <si>
    <t>B35018506</t>
  </si>
  <si>
    <t>administracion@pardillabus.com</t>
  </si>
  <si>
    <t>JUAN MIGUEL</t>
  </si>
  <si>
    <t>servicios@pardillabus.com</t>
  </si>
  <si>
    <t>ENCARNA</t>
  </si>
  <si>
    <t>JOSE JUAN SANTANA</t>
  </si>
  <si>
    <t>CM050-21</t>
  </si>
  <si>
    <t>VALORACIÓN OFICINAS GENERALES</t>
  </si>
  <si>
    <t>JUAN FERNÁNDEZ DOMÍNGUEZ</t>
  </si>
  <si>
    <t>43250724Y</t>
  </si>
  <si>
    <t>juanfer161199@gmail.com</t>
  </si>
  <si>
    <t>JUAN FDEZ</t>
  </si>
  <si>
    <t>CM051-21</t>
  </si>
  <si>
    <t>CM052-21</t>
  </si>
  <si>
    <t>SEGURO DE RC MEDICO SANITARIA - Póliza nro. 2026076
Responsabilidad Civil medico sanitaria</t>
  </si>
  <si>
    <t>CM053-21</t>
  </si>
  <si>
    <t>SERV. AUDITORÍA EXTERNA APLIC. FONDOS CONCEDIDOS</t>
  </si>
  <si>
    <t>jgonzalez@canaudit.es</t>
  </si>
  <si>
    <t>CM054-21</t>
  </si>
  <si>
    <t>LIMPIEZA OFICINAS</t>
  </si>
  <si>
    <t>EIS AILA DEPENDENCIA, S.L.</t>
  </si>
  <si>
    <t>B38991550</t>
  </si>
  <si>
    <t>CM055-21</t>
  </si>
  <si>
    <t>SERVICIO DE TRANSPORTE USUARIOS</t>
  </si>
  <si>
    <t>PÉREZ Y CAIRÓS, S.L.</t>
  </si>
  <si>
    <t>MIRIAM REYES GÓMEZ</t>
  </si>
  <si>
    <t>CM056-21</t>
  </si>
  <si>
    <t>agxc78@agentsap.com</t>
  </si>
  <si>
    <t>CRISTINA</t>
  </si>
  <si>
    <t>gonzaljf@carburos.com</t>
  </si>
  <si>
    <t>JAVIER GLEZ GALVAN</t>
  </si>
  <si>
    <t>JAVIER GODOY
ALVARO MORALES</t>
  </si>
  <si>
    <t>CM057-21</t>
  </si>
  <si>
    <t>MANTENIMIENTO EXTINTORES Y SISTEMAS CONTRAINCENDIOS</t>
  </si>
  <si>
    <t>CM058-21</t>
  </si>
  <si>
    <t>MANTENIMIENTO Y SEGURIDAD ALARMAS</t>
  </si>
  <si>
    <t>902201627
922237630</t>
  </si>
  <si>
    <r>
      <rPr>
        <sz val="11"/>
        <color rgb="FF000000"/>
        <rFont val="Arial"/>
        <family val="2"/>
      </rPr>
      <t xml:space="preserve">922237630
</t>
    </r>
    <r>
      <rPr>
        <sz val="9"/>
        <color rgb="FF000000"/>
        <rFont val="Arial"/>
        <family val="2"/>
      </rPr>
      <t>EXT.242</t>
    </r>
  </si>
  <si>
    <t>CM059-21</t>
  </si>
  <si>
    <t>MANTENIMIENTO Y RECARGA EXTINTORES</t>
  </si>
  <si>
    <t>SELECA I.y M. S.LU.</t>
  </si>
  <si>
    <t>B76572775</t>
  </si>
  <si>
    <t>factu1.seleca@gmail.com</t>
  </si>
  <si>
    <t>PRISCILA</t>
  </si>
  <si>
    <t>922080008
600510544</t>
  </si>
  <si>
    <t>seleca.inst@gmail.com</t>
  </si>
  <si>
    <t>EMILIANO HDZ FIGUERAS</t>
  </si>
  <si>
    <t>CM060-21</t>
  </si>
  <si>
    <t>CM061-21</t>
  </si>
  <si>
    <t>CM062-21</t>
  </si>
  <si>
    <t>CM063-21</t>
  </si>
  <si>
    <t>CM064-21</t>
  </si>
  <si>
    <t>CM065-21</t>
  </si>
  <si>
    <t>VALORACIÓN INSTALACIONES CENTRO</t>
  </si>
  <si>
    <t>CM066-21</t>
  </si>
  <si>
    <t>salacra@biservicus.com</t>
  </si>
  <si>
    <t>CM067-21</t>
  </si>
  <si>
    <t>CM068-21</t>
  </si>
  <si>
    <t>CM069-21</t>
  </si>
  <si>
    <t>SERVICIO DE ATENCIÓN TUTELAS 
PERS.INCAPACITADAS</t>
  </si>
  <si>
    <t>CM070-21</t>
  </si>
  <si>
    <t>coello@roulcomunicaciones.com</t>
  </si>
  <si>
    <t>AARON GARCIA</t>
  </si>
  <si>
    <t>CM071-21</t>
  </si>
  <si>
    <t>juan.sesma@vodafone.es</t>
  </si>
  <si>
    <t>CM072-21</t>
  </si>
  <si>
    <t>PLAN CUIDADOS</t>
  </si>
  <si>
    <t>ASISTENCIA TECNICA EDIFICACIONES</t>
  </si>
  <si>
    <t>COLABORARQ, S.L.P</t>
  </si>
  <si>
    <t>B05464045</t>
  </si>
  <si>
    <t>ricardo@arquitectosdefamilia.es</t>
  </si>
  <si>
    <t>RICARDO GARCIA</t>
  </si>
  <si>
    <t>RICARDO GARCIA MOLINA</t>
  </si>
  <si>
    <t>CM073-21</t>
  </si>
  <si>
    <t>COORDINACIÓN SERVICIOS LA PALMA</t>
  </si>
  <si>
    <t>Mª. ROSA MARTÍNEZ HERNÁNDEZ</t>
  </si>
  <si>
    <t>35088117F</t>
  </si>
  <si>
    <t>rosmartinezh@hotmail.com</t>
  </si>
  <si>
    <t>MA.ROSA MARTINEZ</t>
  </si>
  <si>
    <t>MA. ROSA MARTÍNEZ HDEZ</t>
  </si>
  <si>
    <t>CM074-21</t>
  </si>
  <si>
    <t>CM075-21</t>
  </si>
  <si>
    <t>SERVICIO DE TRANSPORTES 1 USUARIO</t>
  </si>
  <si>
    <t>GERARDO LUCAS CUBAS MATEO</t>
  </si>
  <si>
    <r>
      <rPr>
        <sz val="11"/>
        <color rgb="FF000000"/>
        <rFont val="Arial"/>
        <family val="2"/>
      </rPr>
      <t xml:space="preserve">928224838
</t>
    </r>
    <r>
      <rPr>
        <sz val="9"/>
        <color rgb="FF000000"/>
        <rFont val="Arial"/>
        <family val="2"/>
      </rPr>
      <t>EXT. 1</t>
    </r>
  </si>
  <si>
    <t>CM076-21</t>
  </si>
  <si>
    <t>CM077-21</t>
  </si>
  <si>
    <t>ARRENDAMIENTO MOBILIARIO OFICINAS</t>
  </si>
  <si>
    <t>MARTIN BALMES SISTEMAS, S.L.</t>
  </si>
  <si>
    <t>B38387684</t>
  </si>
  <si>
    <t>ventas@balmesistemas.com</t>
  </si>
  <si>
    <t>JOSE LUIS</t>
  </si>
  <si>
    <t>922218222
922202777</t>
  </si>
  <si>
    <t>comercialcentro.balmes@gmail.com</t>
  </si>
  <si>
    <t>CARLOS ROBERTO MARTIN</t>
  </si>
  <si>
    <t>CM078-21</t>
  </si>
  <si>
    <t>SERVICIO DE CATERING USUARIOS</t>
  </si>
  <si>
    <t>CM079-21</t>
  </si>
  <si>
    <t>ALQUILER NAVE INDUSTRIAL</t>
  </si>
  <si>
    <t>RYMDECO, S.L.</t>
  </si>
  <si>
    <t>B76508894</t>
  </si>
  <si>
    <t>C.n.s.LCSP</t>
  </si>
  <si>
    <t>Contrato no sujeto a 
la ley de Contratación
del Sector Público</t>
  </si>
  <si>
    <t>administracion@rymdeco.com</t>
  </si>
  <si>
    <t>MARTA</t>
  </si>
  <si>
    <t>info@rymdeco.com</t>
  </si>
  <si>
    <t>CESAR ROBLES</t>
  </si>
  <si>
    <t>CM080-21</t>
  </si>
  <si>
    <t>info@retuertoyasociados.com</t>
  </si>
  <si>
    <t>ALICIA</t>
  </si>
  <si>
    <t>ALICIA RETUERTO</t>
  </si>
  <si>
    <t>gerencia@retuertoyasociados.com</t>
  </si>
  <si>
    <t>CM081-21</t>
  </si>
  <si>
    <t>AGUA DE VILAFLOR, S.A.</t>
  </si>
  <si>
    <t xml:space="preserve">  A38010856</t>
  </si>
  <si>
    <t>carmenc@fuente-alta.com</t>
  </si>
  <si>
    <t>CARMEN CARREÑO</t>
  </si>
  <si>
    <t xml:space="preserve">ventas@fuente-alta.com </t>
  </si>
  <si>
    <t>CM082-21</t>
  </si>
  <si>
    <t>CM083-21</t>
  </si>
  <si>
    <t>SERGIO RODRÍGUEZ</t>
  </si>
  <si>
    <t>CM084-21</t>
  </si>
  <si>
    <t>SERVICIO DE REFUERZO COVID-
ASISTENCIA SANITARIA</t>
  </si>
  <si>
    <t>CM001-22</t>
  </si>
  <si>
    <t>CM002-22</t>
  </si>
  <si>
    <t>CM003-22</t>
  </si>
  <si>
    <t>EQUIPO DIGITAL MF + SOFTWARE DIG.CERTIFICADA</t>
  </si>
  <si>
    <t>KANARINOLTA, S.L.</t>
  </si>
  <si>
    <t>ana.jimenez@kanarinolta.es</t>
  </si>
  <si>
    <t>CM004-22</t>
  </si>
  <si>
    <t>CATERING CURATELADOS GRAN CANARIA</t>
  </si>
  <si>
    <t>CM005-22</t>
  </si>
  <si>
    <t>CM006-22</t>
  </si>
  <si>
    <t>AC-PC-FN</t>
  </si>
  <si>
    <t>CM007-22</t>
  </si>
  <si>
    <t>CM008-22</t>
  </si>
  <si>
    <t>SERVICIO CONFECCIÓN PLIEGOS TÉCNICOS</t>
  </si>
  <si>
    <t>CM009-22</t>
  </si>
  <si>
    <t>TRANSPORTE TRES USUARIOS ZONA SUR GC</t>
  </si>
  <si>
    <t>CM010-22</t>
  </si>
  <si>
    <t>CM011-22</t>
  </si>
  <si>
    <t>APOYO DEPENDENCIA</t>
  </si>
  <si>
    <t>TELEFONÍA MÓVIL</t>
  </si>
  <si>
    <t>miguelangel.montes@grupoenertel.com</t>
  </si>
  <si>
    <t>CM012-22</t>
  </si>
  <si>
    <t>SERVICIO DE AUDITORIA EXTERNA LA CASITA</t>
  </si>
  <si>
    <t>administracion@canaudit.es</t>
  </si>
  <si>
    <t>CM013-22</t>
  </si>
  <si>
    <t>ALQUILER SERVIDOR FTP</t>
  </si>
  <si>
    <t>KONICANARINOLTA ESPAÑA, S.A.</t>
  </si>
  <si>
    <t>Servicio incorporado
en expediente
CM00322</t>
  </si>
  <si>
    <t>CM014-22</t>
  </si>
  <si>
    <t>POLIZA RC LOCAL DE SIETE PALMAS</t>
  </si>
  <si>
    <t>GENERALI ESPAÑA, S.A. DE SEGUROS
 Y REASEGUROS.</t>
  </si>
  <si>
    <t>A28007268</t>
  </si>
  <si>
    <t>octavio.rodriguez@generalimediadores.es</t>
  </si>
  <si>
    <t>OCTAVIO RODRÍGUEZ</t>
  </si>
  <si>
    <t>CM015-22</t>
  </si>
  <si>
    <t>SERVICIO ALARMA</t>
  </si>
  <si>
    <t>PROSEGUR ALARMAS ESPAÑA S.L.</t>
  </si>
  <si>
    <t>B87222006</t>
  </si>
  <si>
    <t>miguelangel.pratsanchez@telefonica.com</t>
  </si>
  <si>
    <t>gestiondeclientes@movistarproseguralarmas.com</t>
  </si>
  <si>
    <t>CM016-22</t>
  </si>
  <si>
    <t>AIRLIQUIDE, S.A.</t>
  </si>
  <si>
    <t>B84745801</t>
  </si>
  <si>
    <t>ana.vicarioroig@airliquide.com 
sac.es@airliquide.com</t>
  </si>
  <si>
    <t>ANA VICARIO</t>
  </si>
  <si>
    <t>gasimsa@gasimsa.es</t>
  </si>
  <si>
    <t>MARIO</t>
  </si>
  <si>
    <t>CM017-22</t>
  </si>
  <si>
    <r>
      <t>SERVICIO DE FISIOTERAPIA</t>
    </r>
    <r>
      <rPr>
        <sz val="9"/>
        <color rgb="FF000000"/>
        <rFont val="Arial"/>
        <family val="2"/>
      </rPr>
      <t xml:space="preserve"> </t>
    </r>
  </si>
  <si>
    <t>OLIVER RODRIGUEZ PADRON</t>
  </si>
  <si>
    <t>79083250G</t>
  </si>
  <si>
    <t>RODRIGUEZPADRONOLIVER@GMAIL.COM</t>
  </si>
  <si>
    <t>CM018-22</t>
  </si>
  <si>
    <t xml:space="preserve">SERVICIO PELUQUERIA </t>
  </si>
  <si>
    <t>MARIVEL ESTACIO SALAZAR</t>
  </si>
  <si>
    <t>79199128P</t>
  </si>
  <si>
    <t>CM019-22</t>
  </si>
  <si>
    <t>CM020-22</t>
  </si>
  <si>
    <t>MANTENIMIENTO SISTEMA ALARMA</t>
  </si>
  <si>
    <t>CM021-22</t>
  </si>
  <si>
    <t>CM022-22</t>
  </si>
  <si>
    <t>CM023-22</t>
  </si>
  <si>
    <t>SERVICIOS DE ASISTENCIAS INTENSIVOS
 USUARIA FTVA</t>
  </si>
  <si>
    <t>LUXURY CARE S.L.</t>
  </si>
  <si>
    <t>B76759091</t>
  </si>
  <si>
    <t>Administracionsad@luxurycare.es</t>
  </si>
  <si>
    <t>BELSELCH PEREZ</t>
  </si>
  <si>
    <t>CM024-22</t>
  </si>
  <si>
    <t>ACTIVIDADES ZUMBA. RONDALLA Y TEATRO</t>
  </si>
  <si>
    <t>eventura@hartford-sl.com</t>
  </si>
  <si>
    <t>ELENA VENTURA
SAULO RODRIGUEZ GARCIA</t>
  </si>
  <si>
    <r>
      <rPr>
        <sz val="11"/>
        <color rgb="FF000000"/>
        <rFont val="Arial"/>
        <family val="2"/>
      </rPr>
      <t xml:space="preserve">913500300
</t>
    </r>
    <r>
      <rPr>
        <sz val="11"/>
        <color rgb="FFFF0000"/>
        <rFont val="Arial"/>
        <family val="2"/>
      </rPr>
      <t>660901512</t>
    </r>
  </si>
  <si>
    <t>rbonilla@hartford-sl.com</t>
  </si>
  <si>
    <t>Raúl Bonillas</t>
  </si>
  <si>
    <t>Alfredo Blando Villafrueda</t>
  </si>
  <si>
    <t>914179227  Ext: 2025</t>
  </si>
  <si>
    <t>CM025-22</t>
  </si>
  <si>
    <t>DESARROLLO PORTAL WEB</t>
  </si>
  <si>
    <t>ATLANTIC SYSTEMS TECHNOLOGY</t>
  </si>
  <si>
    <t>B76334341</t>
  </si>
  <si>
    <t>EMILIO MACIAS</t>
  </si>
  <si>
    <t>CM026-22</t>
  </si>
  <si>
    <t>ABIERTO SIMPL.
SUMARIO.</t>
  </si>
  <si>
    <t>Paso C.Menor
 a Abierto
Simplificado (ADENDA)</t>
  </si>
  <si>
    <t>CM027-22</t>
  </si>
  <si>
    <t>SERVICIO DE APOYO EXTERNO CALIDAD DE VIDA</t>
  </si>
  <si>
    <t>ANA DELIA JIMENEZ NAVARRO</t>
  </si>
  <si>
    <t>42171603E</t>
  </si>
  <si>
    <t>anadjimenez@yahoo.es</t>
  </si>
  <si>
    <t>ANA DELIA JIMENEZ</t>
  </si>
  <si>
    <t>CM028-22</t>
  </si>
  <si>
    <t>SERVICIO DE FORMACIÓN E IMPARTICIÓN DE TALLERES Y ACTIVIDADES FORMATIVAS</t>
  </si>
  <si>
    <t>JOAQUIN MANUEL GONZALEZ CARBALLEIRA</t>
  </si>
  <si>
    <t>78716858W</t>
  </si>
  <si>
    <t>jmgcsoluciones@gmail.com</t>
  </si>
  <si>
    <t>JOAQUIN GLEZ CARBALLEIRA</t>
  </si>
  <si>
    <t>CM029-22</t>
  </si>
  <si>
    <t>TALLER YOGA Y DANZA</t>
  </si>
  <si>
    <t>ARIADNA NATALIA GONZALEZ FAJARDO</t>
  </si>
  <si>
    <t>43352066X</t>
  </si>
  <si>
    <t>RESCISIÓN</t>
  </si>
  <si>
    <t>eneagramakinesiologia@gmail.com</t>
  </si>
  <si>
    <t>ARIADNA N. GLEZ FAJARDO</t>
  </si>
  <si>
    <t>CM030-22</t>
  </si>
  <si>
    <t>NOTIFICACIONES POR CORREO ADMINISTRATIVO</t>
  </si>
  <si>
    <t>SOCIEDAD ESTATAL CORREOS Y 
TELEGRAFOS SA</t>
  </si>
  <si>
    <t>A83052407</t>
  </si>
  <si>
    <t>jazmina.chicaiza@correos.com</t>
  </si>
  <si>
    <t>Chicaiza Aldaz, Jazmina Idalid</t>
  </si>
  <si>
    <t>op.tenerife@correos.com</t>
  </si>
  <si>
    <t>CM031-22</t>
  </si>
  <si>
    <t>TALLER BATUCADA</t>
  </si>
  <si>
    <t>CARLOS JAVIER GARCÍA VALLADARES</t>
  </si>
  <si>
    <t>78676490E</t>
  </si>
  <si>
    <t>turkartu@hotmail.com</t>
  </si>
  <si>
    <t>TUKARTU@HOTMAIL.COM</t>
  </si>
  <si>
    <t>CARLOS J.GARCIA VALLADARES</t>
  </si>
  <si>
    <t>CM001-23</t>
  </si>
  <si>
    <t>ABIERTO SIMPL(desierto)
SUMARIO.31.12.2023</t>
  </si>
  <si>
    <t>info@ibrokseguros.com</t>
  </si>
  <si>
    <t>JUAN ANTONIO GARCÍA ARENCIBIA</t>
  </si>
  <si>
    <t xml:space="preserve">jagarcia@ibrokseguros.com </t>
  </si>
  <si>
    <t>CM002-23</t>
  </si>
  <si>
    <t>ABIERTO SIMPL.
SUMARIO.31.12.2023</t>
  </si>
  <si>
    <t xml:space="preserve">2689,64
476,94
</t>
  </si>
  <si>
    <t>CM003-23</t>
  </si>
  <si>
    <t>RESIDENCIA TUTELADO GRAN CANARIA</t>
  </si>
  <si>
    <t>ASISTENCIA GERIATRICA CANARIA, S.L.</t>
  </si>
  <si>
    <t>B35842525</t>
  </si>
  <si>
    <t>CM004-23</t>
  </si>
  <si>
    <t>TRANSPORTES ACTIVIDADES</t>
  </si>
  <si>
    <t>CM005-23</t>
  </si>
  <si>
    <t>CM006-23</t>
  </si>
  <si>
    <t>FORMACIÓN DIRECTIVOS Y EQUIPOS DE TRABAJO</t>
  </si>
  <si>
    <t xml:space="preserve">CENTRO PSICOLÓGICO Y DE ASESORAMIENTO 
SOCIAL, S.L </t>
  </si>
  <si>
    <t>B38782637</t>
  </si>
  <si>
    <t>gestion.clientes@acens.com</t>
  </si>
  <si>
    <t>CM007-23</t>
  </si>
  <si>
    <t>SEGURO DE RC MEDICO SANITARIA - Póliza nr. 2026076 Responsabilidad Civil medico sanitaria</t>
  </si>
  <si>
    <t>726,26
101,39
194,67</t>
  </si>
  <si>
    <t>726,26
101,39</t>
  </si>
  <si>
    <t>CM008-23</t>
  </si>
  <si>
    <t>TALLER DE COMUNICACION</t>
  </si>
  <si>
    <t>RAQUEL MEDINA RODRIGUEZ</t>
  </si>
  <si>
    <t>43825639J</t>
  </si>
  <si>
    <t>info@logoped.es</t>
  </si>
  <si>
    <t>CM009-23</t>
  </si>
  <si>
    <t>TERAPIA ASISTIDA DE PERROS</t>
  </si>
  <si>
    <t>JOSÉ LUIS MOLINA (GLOBALTERAPIACAN)</t>
  </si>
  <si>
    <t>52444934N</t>
  </si>
  <si>
    <t>14.832.76</t>
  </si>
  <si>
    <t>info@globalterapiacan.es</t>
  </si>
  <si>
    <t>JOSE LUIS MOLINA MARQUES</t>
  </si>
  <si>
    <t>CM010-23</t>
  </si>
  <si>
    <t>CM011-23</t>
  </si>
  <si>
    <t>GENERALI ESPAÑA, S.A. DE SEGUROS
 Y REASEGUROS. (Pasará a contratación mayor)</t>
  </si>
  <si>
    <t>OCTAVIO.RODRIGUEZ@GENERALIMEDIADIORES.ES</t>
  </si>
  <si>
    <t>OCTAVIO RODRIGUEZ</t>
  </si>
  <si>
    <t>CM012-23</t>
  </si>
  <si>
    <t>3875,92
216,30</t>
  </si>
  <si>
    <t>CM013-23</t>
  </si>
  <si>
    <t>TRANSPORTE ADAPTADO EN ENTORNO COMUNITARIO</t>
  </si>
  <si>
    <t xml:space="preserve">LAZARO PEREZ E HIJOS SL  </t>
  </si>
  <si>
    <t>B38354239</t>
  </si>
  <si>
    <t>info\perezycairos.com</t>
  </si>
  <si>
    <t>cliente@perezycairos.com</t>
  </si>
  <si>
    <t>CM014-23</t>
  </si>
  <si>
    <t>CORREDURIA DE SEGUROS TODO FUCAS</t>
  </si>
  <si>
    <t>IBROCK 2010, CORREDERIA DE SEGUROS, S.L.</t>
  </si>
  <si>
    <t>B76524636</t>
  </si>
  <si>
    <t>COMISIÓN EN
 POLIZAS 20%</t>
  </si>
  <si>
    <t>JUAN ANTONIO GARCÍA ARENCIBIA
ELENA ESPINOSA MARRERO</t>
  </si>
  <si>
    <t>664543016
693740485</t>
  </si>
  <si>
    <t>jagarcia@ibrokseguros.com 
CONTABILIDAD@IBROKSEGUROS.COM</t>
  </si>
  <si>
    <t>JUAN ANTONIO GARCÍA ARENCIBIA</t>
  </si>
  <si>
    <t>CM015-23</t>
  </si>
  <si>
    <t>CM016-23</t>
  </si>
  <si>
    <t>REGISTRO Y AUDITORÍA RETRIBUTIVA 
PLAN DE IGUALDAD</t>
  </si>
  <si>
    <t>ANA BELEN CRUZ HERNANDEZ</t>
  </si>
  <si>
    <t>43813561X</t>
  </si>
  <si>
    <t>ANACRUZ@RHENPOSITIVO.ES</t>
  </si>
  <si>
    <t>ANA BELEN CRUZ HDEZ</t>
  </si>
  <si>
    <t>CM017-23</t>
  </si>
  <si>
    <t>ACTIVIDADES SOCIOCULTURALES</t>
  </si>
  <si>
    <t>CM018-23</t>
  </si>
  <si>
    <t>GESTIÓN DENUNCIAS Y ASESORAMIENTO</t>
  </si>
  <si>
    <t>CONSULTORES PERAZA Y ASOCIADOS, S.L</t>
  </si>
  <si>
    <t>B76570035</t>
  </si>
  <si>
    <t>CM019-23</t>
  </si>
  <si>
    <t>SOCIEDAD ESTATAL CORREOS Y 
TELEGRAFOS S.A.</t>
  </si>
  <si>
    <t>CM020-23</t>
  </si>
  <si>
    <t>SERVICIOS AUXILIARES UAT</t>
  </si>
  <si>
    <t>CM021-23</t>
  </si>
  <si>
    <t>APOYO TÉCNICO ACREDITACIÓN</t>
  </si>
  <si>
    <t>ICMOVE INGENIERÍA Y PREVENCIÓN, S.L.P  </t>
  </si>
  <si>
    <t>B76243146</t>
  </si>
  <si>
    <t>administracion@icmove.es</t>
  </si>
  <si>
    <t>OSCAR MORALES</t>
  </si>
  <si>
    <t>CM022-23</t>
  </si>
  <si>
    <t>PERCUSION PARA LA INCLUSION</t>
  </si>
  <si>
    <t>CM001-24</t>
  </si>
  <si>
    <t>AYUDA A DOMICILIO</t>
  </si>
  <si>
    <t>CM002-24</t>
  </si>
  <si>
    <t>B35344845</t>
  </si>
  <si>
    <t>maytecc@amandabus.com</t>
  </si>
  <si>
    <t>Mayte Calcines</t>
  </si>
  <si>
    <t>CM003-24</t>
  </si>
  <si>
    <t>DOC-SHARE</t>
  </si>
  <si>
    <t>victor.sanchez@kanarinolta.es</t>
  </si>
  <si>
    <t>Víctor Sánchez</t>
  </si>
  <si>
    <t>669973315
928272722</t>
  </si>
  <si>
    <t>LUIS JIMÉNEZ ALMEIDA</t>
  </si>
  <si>
    <t>CM004-24</t>
  </si>
  <si>
    <t>MINDFULNESS</t>
  </si>
  <si>
    <t>CRISTINA MARTIN MAYOR</t>
  </si>
  <si>
    <t>54079342V</t>
  </si>
  <si>
    <t>cri.martinm@gmail.com</t>
  </si>
  <si>
    <t>CM005-24</t>
  </si>
  <si>
    <t>ESTIMULACION DEL LENGUAJE</t>
  </si>
  <si>
    <t>52 EUROS-HORA</t>
  </si>
  <si>
    <t>CM006-24</t>
  </si>
  <si>
    <t>YERAY CABRERA PADRÓN</t>
  </si>
  <si>
    <t>YERAY CABRERA PADRON</t>
  </si>
  <si>
    <t>CM007-24</t>
  </si>
  <si>
    <t>ANA BELEN CRUZ</t>
  </si>
  <si>
    <t>43813561-X</t>
  </si>
  <si>
    <t>CM008-24</t>
  </si>
  <si>
    <t>PROMOCION DE LA SALUD</t>
  </si>
  <si>
    <t>ALFREDO JAVIER CAMPOS MONTESDEOCA</t>
  </si>
  <si>
    <t>54111034S</t>
  </si>
  <si>
    <t>info@nursalud.es</t>
  </si>
  <si>
    <t>ALFRESO JARVIER CAMPOS MONTESDEOCA</t>
  </si>
  <si>
    <t>FRANCISCO JAVIER CAMPOS MONTESDEOCA</t>
  </si>
  <si>
    <t>CM009-24</t>
  </si>
  <si>
    <t>547,50
203,26
141,80</t>
  </si>
  <si>
    <t>agxc78@agentsap.com
advthosp@carburos.com</t>
  </si>
  <si>
    <t>morayca@carburos.com</t>
  </si>
  <si>
    <t>ALVARO MORALES</t>
  </si>
  <si>
    <t>603522133
928991428</t>
  </si>
  <si>
    <t>CM010-24</t>
  </si>
  <si>
    <t>LA CASITA_HNO. PEDRO_ C.MARZAGÁN_CR</t>
  </si>
  <si>
    <t>PLANES AUTOPROTECCIÓN</t>
  </si>
  <si>
    <t>OSCAR MORALES GIL</t>
  </si>
  <si>
    <t>CM011-24</t>
  </si>
  <si>
    <t>APOYO ASISTENCIA Y ASESORAMIENTO PSICOLÓGICO</t>
  </si>
  <si>
    <t xml:space="preserve">PINO LORENZO LÓPEZ </t>
  </si>
  <si>
    <t>42855280R </t>
  </si>
  <si>
    <t>CM012-24</t>
  </si>
  <si>
    <t>27/082024</t>
  </si>
  <si>
    <t>CM013-24</t>
  </si>
  <si>
    <t>MANTENIMIENTO AIRE ACONDICIONADO</t>
  </si>
  <si>
    <t>AVERIAS Y MANTENIMIENTO, S.L (AVEMAN)</t>
  </si>
  <si>
    <t>B38829859</t>
  </si>
  <si>
    <t>OJO AVISAR A LA EMPRESA DE LA NO/SI RENOVACION DOS MESES ANTES.</t>
  </si>
  <si>
    <t>administracion@aveman.es</t>
  </si>
  <si>
    <t>Fátima Pérez Castellano</t>
  </si>
  <si>
    <t>647925990
928038311</t>
  </si>
  <si>
    <t>infogc@aveman.es</t>
  </si>
  <si>
    <t>CM014-24</t>
  </si>
  <si>
    <t>CORREOS</t>
  </si>
  <si>
    <t>SOCIEDAD ESTATAL DE CORREOS Y TELEGRAFOS, S.A.</t>
  </si>
  <si>
    <t>CM015-24</t>
  </si>
  <si>
    <t>TRANSPORTE ACTIVIDADES</t>
  </si>
  <si>
    <t>TRANSPORTES ABIANYERA S.L.</t>
  </si>
  <si>
    <t>CM016-24</t>
  </si>
  <si>
    <t>CM004-25</t>
  </si>
  <si>
    <t>TALLER DE PICTOGRAMAS PARA EL DESARROLLO DEL PLAN INDIVIDUAL</t>
  </si>
  <si>
    <t>52 €-HORA</t>
  </si>
  <si>
    <t>CM018-24</t>
  </si>
  <si>
    <t>RITMO Y TAMBOR INCLUISIVO</t>
  </si>
  <si>
    <t>CM001-25</t>
  </si>
  <si>
    <t xml:space="preserve">PLAZA RESIDENCIAL EXP_TF_LP_253 </t>
  </si>
  <si>
    <t>FUNDACION INSTITUTO SPIRAL</t>
  </si>
  <si>
    <t>G47084132</t>
  </si>
  <si>
    <t>2.950  1º MES
2.200 RESTO</t>
  </si>
  <si>
    <t>madrid@fispiral.com</t>
  </si>
  <si>
    <t>915220707/915214040</t>
  </si>
  <si>
    <t>CM005-25</t>
  </si>
  <si>
    <t>TALLER DE GESTION EMOCIONAL</t>
  </si>
  <si>
    <t>konv</t>
  </si>
  <si>
    <t>9,984,00 €</t>
  </si>
  <si>
    <t>CM008-25</t>
  </si>
  <si>
    <t>TALLER DE ASESORAMIENTO FARMACOLÓGICO</t>
  </si>
  <si>
    <t>BELEN MESA</t>
  </si>
  <si>
    <t>CM013-25</t>
  </si>
  <si>
    <t>DEPENDENCIA Y APOYO CURATELAR</t>
  </si>
  <si>
    <t>SEGURO INMUEBLE CALLE LA PELOTA</t>
  </si>
  <si>
    <t>MAFRE ESPAÑA S.A.</t>
  </si>
  <si>
    <t>A28141935</t>
  </si>
  <si>
    <t>EN CURSO</t>
  </si>
  <si>
    <t>CM006-25</t>
  </si>
  <si>
    <t>CPEE LA CASITA Y C.RUISEÑORES</t>
  </si>
  <si>
    <t>SEGURIDAD E HIGIENE (APPCC)</t>
  </si>
  <si>
    <t>SERAX CONSULTING, S.L</t>
  </si>
  <si>
    <t>CM011-25</t>
  </si>
  <si>
    <t>APOYO DEPENDENCIA Y APOYO VALORACIÓN DISCAPACIDAD</t>
  </si>
  <si>
    <t>LINEA MÓVILES PARA AMPLIACACIÓN DP Y NUEVO ENCARGO DP</t>
  </si>
  <si>
    <t>ORANGE ESPAGNE, S.A.</t>
  </si>
  <si>
    <t>A82009812</t>
  </si>
  <si>
    <t>rosagonzalez@telmasur.com</t>
  </si>
  <si>
    <t>ROSA DELIA GONZÁLEZ</t>
  </si>
  <si>
    <t>CM002-25</t>
  </si>
  <si>
    <t>COPIAS DE SEGURIDAD  M365</t>
  </si>
  <si>
    <t>TELEFONICA SOLUCIONES DE INFORMATICA Y COMUNICACIONES DE ESPAÑA S.A.U.</t>
  </si>
  <si>
    <t>A78053147</t>
  </si>
  <si>
    <t>CM007-25</t>
  </si>
  <si>
    <t>EULEN SEGURIDAD, S.A</t>
  </si>
  <si>
    <t>PTE</t>
  </si>
  <si>
    <t>ramontesdeoca.seguridad@eulen.com</t>
  </si>
  <si>
    <t>ANTONIO MONTESDEOCA</t>
  </si>
  <si>
    <t>CM017-24</t>
  </si>
  <si>
    <t>SERVICIOS GENERALES/APOYO CURATELAR</t>
  </si>
  <si>
    <t>BASE DE DATOS JURÍDICA</t>
  </si>
  <si>
    <t>LEFEBVRE- EL DERECHO S.A.</t>
  </si>
  <si>
    <t>A79216651</t>
  </si>
  <si>
    <t>j.lopez@lefebvre.es
clientes@lefebvre.es</t>
  </si>
  <si>
    <t>Jaime López</t>
  </si>
  <si>
    <t>648 920 073
91 2108000</t>
  </si>
  <si>
    <t>CM009-25</t>
  </si>
  <si>
    <t>APOYO TECNOLÓGICO ACREDITACIÓN HP</t>
  </si>
  <si>
    <t>ICMOVE INGENIERÍA Y PREVENCIÓN S.L.P.</t>
  </si>
  <si>
    <t>B-76.243.146</t>
  </si>
  <si>
    <t>gestiona@icmove.es</t>
  </si>
  <si>
    <t>Jesús vega</t>
  </si>
  <si>
    <t>Jesús vega Hernández</t>
  </si>
  <si>
    <t>CM12-25</t>
  </si>
  <si>
    <t>CM003-25</t>
  </si>
  <si>
    <t>HNO. PEDRO_C. RUISEÑORES</t>
  </si>
  <si>
    <t>ACREDITACIÓN LIBRE SUJECIONES</t>
  </si>
  <si>
    <t>ASOCIACION DIGNITAS VITAE</t>
  </si>
  <si>
    <t>22666224-T</t>
  </si>
  <si>
    <t>CM001-26</t>
  </si>
  <si>
    <t>CORREDURIA DE SEGUROS</t>
  </si>
  <si>
    <t>FUCAS</t>
  </si>
  <si>
    <t>iBROK CORREDURÍA DE SEGUROS</t>
  </si>
  <si>
    <t>Leyenda de colores de fondo celdas</t>
  </si>
  <si>
    <t>*</t>
  </si>
  <si>
    <t>En este color documentación o expediente incompletos.
 Pendiente corrección datos</t>
  </si>
  <si>
    <t>Procesos de negociación abiertos pero con número de expediente 
asignado</t>
  </si>
  <si>
    <t>Contratos surgieron incialmente como, contrato menor, que pasaron por
en el mismo tiempo por interés de la fundación a mayor. También se 
incluyen los que se les asignarón número de expediente no estando
sujetos a la LCSP</t>
  </si>
  <si>
    <t>Expediente Anulado</t>
  </si>
  <si>
    <t>&gt;</t>
  </si>
  <si>
    <t>Resto de registro con el histórico por expediente de contratación</t>
  </si>
  <si>
    <t>Nº EXPEDIENTE</t>
  </si>
  <si>
    <t>FECHA 
ENTRADA</t>
  </si>
  <si>
    <t>INFORME 
NECESIDAD</t>
  </si>
  <si>
    <t>INFORME
ADJUDICACIÓN</t>
  </si>
  <si>
    <t>DESCRIPCIÓN BIENES
 Y/O SERVICIOS</t>
  </si>
  <si>
    <t>ACREEDOR BIENES 
Y/O SERVICIOS</t>
  </si>
  <si>
    <t>NÚMERO
FACTURA</t>
  </si>
  <si>
    <t>IMPORTE 
TOTAL 
C/IGIC</t>
  </si>
  <si>
    <t>DEPARTAMENTO</t>
  </si>
  <si>
    <t>IMPREVISTOS</t>
  </si>
  <si>
    <t>ACTIVIDADES</t>
  </si>
  <si>
    <t>CONSTRUCCIONES MH RODRIGUEZ</t>
  </si>
  <si>
    <t>REPARACIONES</t>
  </si>
  <si>
    <t>METAL CONFORT S.L.</t>
  </si>
  <si>
    <t>MATERIAL FUNGIBLE</t>
  </si>
  <si>
    <t>REPARACION LUMINARIA</t>
  </si>
  <si>
    <t>MATERIAL DIDACTICO</t>
  </si>
  <si>
    <t>FORMACION</t>
  </si>
  <si>
    <t>CLAUDIO CORREA MANEIRO</t>
  </si>
  <si>
    <t>DANIEL ARAÑA RAMOS</t>
  </si>
  <si>
    <t>CATAPUM ATRACCIONES Y OCIO PARA NIÑOS SL</t>
  </si>
  <si>
    <t>DAMASI SCP</t>
  </si>
  <si>
    <t>ATLANTIC SYSTEMS TECHNOLOGY S.L.</t>
  </si>
  <si>
    <t>AMBUIBERICA S.L.</t>
  </si>
  <si>
    <t>C-006</t>
  </si>
  <si>
    <t>ANTONIO VELEZ ARMAS</t>
  </si>
  <si>
    <t>LIBRERIA CANAIMA S.L.</t>
  </si>
  <si>
    <t>FUNERARIA PADRON S.L.</t>
  </si>
  <si>
    <t>P_VR_016</t>
  </si>
  <si>
    <t>COMPRA LICENCIA NOMINA SOL</t>
  </si>
  <si>
    <t>SOFTWARE DEL SOL, S.A.</t>
  </si>
  <si>
    <t>1-089565</t>
  </si>
  <si>
    <t>INMOVILIZADO</t>
  </si>
  <si>
    <t>P_HP_032</t>
  </si>
  <si>
    <t>ARREGLOS DE CARPINTERIA MOBILIARIO</t>
  </si>
  <si>
    <t>MANUEL DELGADO GONZALEZ</t>
  </si>
  <si>
    <t>24F000054</t>
  </si>
  <si>
    <t>P_VR_017</t>
  </si>
  <si>
    <t xml:space="preserve">FORMACION SOFTWARE NOMINASOL </t>
  </si>
  <si>
    <t>008176</t>
  </si>
  <si>
    <t>P_CM_026</t>
  </si>
  <si>
    <t>COMPRA MESA DESPACHO ELECTRICA</t>
  </si>
  <si>
    <t>169-2025</t>
  </si>
  <si>
    <t>P_LC_070</t>
  </si>
  <si>
    <t xml:space="preserve">AIRE ACONDICIONADO </t>
  </si>
  <si>
    <t>CLIMACINOX TECNICAS DEL AIRE S.L.</t>
  </si>
  <si>
    <t>14664</t>
  </si>
  <si>
    <t>P_SG_012</t>
  </si>
  <si>
    <t xml:space="preserve">REPARACIONES VARIAS </t>
  </si>
  <si>
    <t>DAVID CONSTRUCCIONES 09 S.L.</t>
  </si>
  <si>
    <t>20256</t>
  </si>
  <si>
    <t>P_SG_013</t>
  </si>
  <si>
    <t xml:space="preserve">CREAR NUEVO DESPACHO </t>
  </si>
  <si>
    <t>EMILIO JOSE SOSA SANTANA</t>
  </si>
  <si>
    <t>F20252</t>
  </si>
  <si>
    <t>P_LC_071</t>
  </si>
  <si>
    <t>TALLER DE SEXUALIDAD Y AUTOCUIDADO PERSONAL</t>
  </si>
  <si>
    <t>VOHALE NORTE  S.L.</t>
  </si>
  <si>
    <t>E24/153</t>
  </si>
  <si>
    <t>P_AC_045</t>
  </si>
  <si>
    <t xml:space="preserve">IDENTIFICACIÓN Y SEÑALIZACIÓN CUADROS ELECTRICOS </t>
  </si>
  <si>
    <t>ROSPI S.L.</t>
  </si>
  <si>
    <t>20250261</t>
  </si>
  <si>
    <t>P_AC_046</t>
  </si>
  <si>
    <t>AVERIA  ELECTRICA EN CUADROS ELECRICOS</t>
  </si>
  <si>
    <t>MANTENIMIENTOS ELECTRICOS MAEL S.L.</t>
  </si>
  <si>
    <t>2025-198</t>
  </si>
  <si>
    <t>P_SG_015</t>
  </si>
  <si>
    <t>ARMARIO BAJO 2 PUERTAS BATIENTES PARA FOTOCOPIADORA</t>
  </si>
  <si>
    <t>304-2025</t>
  </si>
  <si>
    <t>P_CR_015</t>
  </si>
  <si>
    <t>ARREGLO URGENTE DEL TERMO COCINA</t>
  </si>
  <si>
    <t>ZAOUHAIR RAFYQ - FONTANERIA EL MORITO</t>
  </si>
  <si>
    <t>156200</t>
  </si>
  <si>
    <t>P_AC_048</t>
  </si>
  <si>
    <t xml:space="preserve">DESTRUCCION DE DOCUMENTACION </t>
  </si>
  <si>
    <t>DESTRUCCION DE ARCHIVOS CANARIAS S.L</t>
  </si>
  <si>
    <t>250398</t>
  </si>
  <si>
    <t>P_LC_072</t>
  </si>
  <si>
    <t>VISITA CENTRO OCIO Y TIEMPO LIBRE</t>
  </si>
  <si>
    <t>CT-000257</t>
  </si>
  <si>
    <t>P_HP_033</t>
  </si>
  <si>
    <t xml:space="preserve">COMPRA  2 CARROS DE USO DE LIMPIEZA </t>
  </si>
  <si>
    <t>SUMINISTROS PRIETO DIAZ S.L.</t>
  </si>
  <si>
    <t>1-001238</t>
  </si>
  <si>
    <t>P_HP_034</t>
  </si>
  <si>
    <t>COMPRA  3 SILLAS DUCHA</t>
  </si>
  <si>
    <t>FERMON INDIS S.L.</t>
  </si>
  <si>
    <t>17052025-1</t>
  </si>
  <si>
    <t>P_HP_035</t>
  </si>
  <si>
    <t>COMPRA DE MENAJE</t>
  </si>
  <si>
    <t>EL CORTE INGLES</t>
  </si>
  <si>
    <t>76838721</t>
  </si>
  <si>
    <t>P_AC_049</t>
  </si>
  <si>
    <t>ADQUISICION DE MOBILIARIO TENERIFE</t>
  </si>
  <si>
    <t>MARTIN BALMES SISTEMAS</t>
  </si>
  <si>
    <t>FV25004306</t>
  </si>
  <si>
    <t>P_LC_075</t>
  </si>
  <si>
    <t xml:space="preserve">TALLERES CAMPUS DE VERANO </t>
  </si>
  <si>
    <t>229-2025</t>
  </si>
  <si>
    <t>P_LC_076</t>
  </si>
  <si>
    <t>COMPRA DE LIBROS Y CUADERNILLOS PRUEBAS PSICOTECNICA DP-3</t>
  </si>
  <si>
    <t>1061950</t>
  </si>
  <si>
    <t>P_LC_077</t>
  </si>
  <si>
    <t>RECARGAS PAÑALES  SANGENIC PARA LOS CONTENEDORES EN AULAS</t>
  </si>
  <si>
    <t>HERMEX IBERICA  S.L.</t>
  </si>
  <si>
    <t>2025-107033</t>
  </si>
  <si>
    <t>P_HP_036</t>
  </si>
  <si>
    <t>COMPRA E INSTALACION CERRADURAS VARIAS</t>
  </si>
  <si>
    <t>MHF-25-2025</t>
  </si>
  <si>
    <t>P_HP_037</t>
  </si>
  <si>
    <t>COMPRA E INSTALACION TERMO</t>
  </si>
  <si>
    <t>MHF-24-2025</t>
  </si>
  <si>
    <t>P_LC_078</t>
  </si>
  <si>
    <t>LIMPIEZA DE CHOQUE URGENTE</t>
  </si>
  <si>
    <t>NAGOFRE SERVICIOS S.L.</t>
  </si>
  <si>
    <t>000211</t>
  </si>
  <si>
    <t>P_AC_050</t>
  </si>
  <si>
    <t>GASTOS FUNERARIA ABUBAKAR KOROMA (PTE PATRICIA LUZARDO)</t>
  </si>
  <si>
    <t>POMPAS FUNEBRES LA SOLEDAD S.L.U.</t>
  </si>
  <si>
    <t>2592001633</t>
  </si>
  <si>
    <t>P_SG_017</t>
  </si>
  <si>
    <t>COMPRA 2 SILLAS ERGONOMICAS</t>
  </si>
  <si>
    <t>235-2025</t>
  </si>
  <si>
    <t>P_LC_079</t>
  </si>
  <si>
    <t>INSTALACION ENCIMERA DE COCINA Y FREGADERO</t>
  </si>
  <si>
    <t>20258</t>
  </si>
  <si>
    <t>P_CR_016</t>
  </si>
  <si>
    <t>DOS BARANDILLAS PARA LA RAMPA DE ACCESO AL CENTRO</t>
  </si>
  <si>
    <t>NACOR ARMAS ALEMAN</t>
  </si>
  <si>
    <t>20250057</t>
  </si>
  <si>
    <t>P_CR_018</t>
  </si>
  <si>
    <t>MOBILIARIO VARIOS</t>
  </si>
  <si>
    <t>532-2005</t>
  </si>
  <si>
    <t>P_HP_039</t>
  </si>
  <si>
    <t>COMPRA DE ESTANTERIAS PARA ARCHIVO</t>
  </si>
  <si>
    <t>LEROY MERLIN ESPAÑA SLU</t>
  </si>
  <si>
    <t>010-0004-001782</t>
  </si>
  <si>
    <t>P_VR_018</t>
  </si>
  <si>
    <t>ADAPTACIÓN FUNCIONALIDAD WEB CON BUSCADOR DE CONTENIDO TRANSAPARENCIA</t>
  </si>
  <si>
    <t>209-25</t>
  </si>
  <si>
    <t>MANTENIMIENTO</t>
  </si>
  <si>
    <t>P_VR_019</t>
  </si>
  <si>
    <t>SERVICIO DE ACCESO A HERRAMIENTA WEB ACCESIBILIDAD WEB FUCAS</t>
  </si>
  <si>
    <t>EVERYCODE S.L.</t>
  </si>
  <si>
    <t>E25-150</t>
  </si>
  <si>
    <t>P_VR_020</t>
  </si>
  <si>
    <t>COMPRAS AD 2025 AREA TIC FuCAS</t>
  </si>
  <si>
    <t>MEGASTORE COMPUTER CANARIAS, S.L.</t>
  </si>
  <si>
    <t>***3 FACTURAS***</t>
  </si>
  <si>
    <t>P_SG_018</t>
  </si>
  <si>
    <t>REPARACION TUBERIA ASCENDENTE EN OFICINAS GENERALES</t>
  </si>
  <si>
    <t>EMILIO JOSE SANCHEZ</t>
  </si>
  <si>
    <t>86</t>
  </si>
  <si>
    <t>P_LC_080</t>
  </si>
  <si>
    <t>PEDAL GRIFO FREGADERO</t>
  </si>
  <si>
    <t>F20253</t>
  </si>
  <si>
    <t>P_CM_027</t>
  </si>
  <si>
    <t>ARREGLO AVERIA RED ELECTRICA</t>
  </si>
  <si>
    <t>2025-21</t>
  </si>
  <si>
    <t>P_AC_051</t>
  </si>
  <si>
    <t>URGENTE_SERVICIO PUNTUAL DE PERSONAL DE SEGURIDAD</t>
  </si>
  <si>
    <t>PROTECCION, SEGURIDAD Y VIGILANCIA S.L.</t>
  </si>
  <si>
    <t>000017</t>
  </si>
  <si>
    <t>P_AC_052</t>
  </si>
  <si>
    <t>TRASLADO TUTELADO D. AIRAM ALBERTOS A UN CENTRO EN MALAGA</t>
  </si>
  <si>
    <t>PF-17</t>
  </si>
  <si>
    <t>P_AC_053</t>
  </si>
  <si>
    <t>COMPRA EXTINTORES PARA REYES CATÓLICOS</t>
  </si>
  <si>
    <t>EXTINTORES CONTRAINCENDIOS CANARIOS, S.A</t>
  </si>
  <si>
    <t>000985</t>
  </si>
  <si>
    <t>P_HP_041</t>
  </si>
  <si>
    <t>3 MESAS AUXILIARES PARA COMER USUARIOS</t>
  </si>
  <si>
    <t>52232025-1</t>
  </si>
  <si>
    <t>P_HP_042</t>
  </si>
  <si>
    <t>COMPRA CAFETERA HERMANO PEDRO</t>
  </si>
  <si>
    <t xml:space="preserve">MEDIA MARKT </t>
  </si>
  <si>
    <t>E223-41380156</t>
  </si>
  <si>
    <t>P_CM_028</t>
  </si>
  <si>
    <t>REPARACIÓN HIDRO SALA MAQUINAS Y ALJIBE</t>
  </si>
  <si>
    <t>2025-26</t>
  </si>
  <si>
    <t>P_LC_081</t>
  </si>
  <si>
    <t>REPARACIÓN PUERTA EMERGENCIA Y TECHO</t>
  </si>
  <si>
    <t>F20255</t>
  </si>
  <si>
    <t>P_AC_054</t>
  </si>
  <si>
    <t>SEPELIO DE UWER PETER SACHS (FUERTEVENTURA)</t>
  </si>
  <si>
    <t>2025-00-832</t>
  </si>
  <si>
    <t>P_LC_082</t>
  </si>
  <si>
    <t>MOBILIARIO PARA EL COLEGIO</t>
  </si>
  <si>
    <t>SARTON CANARIAS</t>
  </si>
  <si>
    <t>SA-GC-2025-000790289</t>
  </si>
  <si>
    <t>P_LC_083</t>
  </si>
  <si>
    <t>MATERIAL PARA ACTIVIDADES</t>
  </si>
  <si>
    <t>F-SA-GC-2025-027934</t>
  </si>
  <si>
    <t>P_LC_085</t>
  </si>
  <si>
    <t>2 BIOMBOS MÉDICOS</t>
  </si>
  <si>
    <t>NAFERSALUD S.L.U</t>
  </si>
  <si>
    <t>01023-25</t>
  </si>
  <si>
    <t>P_AC_055</t>
  </si>
  <si>
    <t>PUERTA DE HIERRO</t>
  </si>
  <si>
    <t>INV-2025-00045</t>
  </si>
  <si>
    <t>P_AC_056</t>
  </si>
  <si>
    <t>ADQUISICION DE MOBILIARIO GRAN CANARIA</t>
  </si>
  <si>
    <t>457-2025</t>
  </si>
  <si>
    <t>P_FN_001</t>
  </si>
  <si>
    <t xml:space="preserve">ADQUISICION E INSTALACION AIRE ACONDICIONADO </t>
  </si>
  <si>
    <t>TERCLIMA, S.L</t>
  </si>
  <si>
    <t>00000265</t>
  </si>
  <si>
    <t>P_LC_086</t>
  </si>
  <si>
    <t>REPARACION BAÑO FEMENINO</t>
  </si>
  <si>
    <t>090-2025</t>
  </si>
  <si>
    <t>P_AC_057</t>
  </si>
  <si>
    <t>SEPELIO DE INGRID BIRGIT (FUERTEVENTURA)</t>
  </si>
  <si>
    <t>2025-00-1174</t>
  </si>
  <si>
    <t>P_CM_029</t>
  </si>
  <si>
    <t>INSTALACION AIRE ACONDICIONADO BIBLIOTECA</t>
  </si>
  <si>
    <t>2025-50</t>
  </si>
  <si>
    <t>P_SG_019</t>
  </si>
  <si>
    <t>SERVICIO PARA EVALUAR Y AUDITAR EN ACCESIBILIDAD WEB DE FUCAS</t>
  </si>
  <si>
    <t xml:space="preserve">EVERYCODE S.L.  </t>
  </si>
  <si>
    <t>E25-413</t>
  </si>
  <si>
    <t>CONSULTORIA</t>
  </si>
  <si>
    <t>P_AC_058</t>
  </si>
  <si>
    <t>TRASLADO DE DOCUMENTACION GRAN CANARIA</t>
  </si>
  <si>
    <t>INV-2025-00031</t>
  </si>
  <si>
    <t>P_SG_020</t>
  </si>
  <si>
    <t xml:space="preserve">COMPRA AIRE ACONDICIONADO </t>
  </si>
  <si>
    <t>410</t>
  </si>
  <si>
    <t>P_LC_087</t>
  </si>
  <si>
    <t>COMPRA VASO SALINA PISCINA</t>
  </si>
  <si>
    <t>QUIMICA SOLICAN, S.L</t>
  </si>
  <si>
    <t>00006956</t>
  </si>
  <si>
    <t>P_CR_019</t>
  </si>
  <si>
    <t>REPARACION DE ELECTRICIDAD</t>
  </si>
  <si>
    <t>FONTLUX 2002, S.L</t>
  </si>
  <si>
    <t>25-00000344</t>
  </si>
  <si>
    <t>P_SG_021</t>
  </si>
  <si>
    <t xml:space="preserve">REPARACIÓN  AIRE ACONDICIONADO </t>
  </si>
  <si>
    <t>411</t>
  </si>
  <si>
    <t>P_VR_022</t>
  </si>
  <si>
    <t>CURSO FORMACION DIRECTORES</t>
  </si>
  <si>
    <t>INSTITUTO ESPAÑOL DE FORMACION SOCIAL</t>
  </si>
  <si>
    <t>***2 FACTURAS***</t>
  </si>
  <si>
    <t>P_AC_059</t>
  </si>
  <si>
    <t>TRASLADO DE DOCUMENTACION TENERIFE</t>
  </si>
  <si>
    <t>FV25007155</t>
  </si>
  <si>
    <t>P_AC_060</t>
  </si>
  <si>
    <t>REPARACION AIRES ACONDICIONADOS</t>
  </si>
  <si>
    <t>COTELEC CLIMATIZACION</t>
  </si>
  <si>
    <t>508300358-1ª MITAD/508300399-2ª MITAD</t>
  </si>
  <si>
    <t>P_HP_044</t>
  </si>
  <si>
    <t>REPARACIÓN RAMPA EXTERIOR</t>
  </si>
  <si>
    <t>MH RODRÍGUEZ SLU</t>
  </si>
  <si>
    <t>MHA-22-2025</t>
  </si>
  <si>
    <t>P_HP_045</t>
  </si>
  <si>
    <t>PINTAR RAMPA EXTERIOR</t>
  </si>
  <si>
    <t>MHA-23-2025</t>
  </si>
  <si>
    <t>P_HP_046</t>
  </si>
  <si>
    <t>SUSTITUCION LUMINARIA</t>
  </si>
  <si>
    <t>MHA-25-2025</t>
  </si>
  <si>
    <t>P_HP_047</t>
  </si>
  <si>
    <t>MHA-24-2025</t>
  </si>
  <si>
    <t>P_CM_031</t>
  </si>
  <si>
    <t>COMPRA MESA PING PONG</t>
  </si>
  <si>
    <t>DECATLHON ESPAÑA S.A.U</t>
  </si>
  <si>
    <t>12500050003868554</t>
  </si>
  <si>
    <t>P_AC_062</t>
  </si>
  <si>
    <t>COMPRA MOBILIARIO DE OFICINA</t>
  </si>
  <si>
    <t>MARTIN BALMES SISTEMAS, S.L</t>
  </si>
  <si>
    <t>FV25007756</t>
  </si>
  <si>
    <t>P_LC_090</t>
  </si>
  <si>
    <t>MONTAJE 3 PANTALLAS INTERACTIVAS (PDI)</t>
  </si>
  <si>
    <t>INFO SERVICANARIAS, S.L.</t>
  </si>
  <si>
    <t>20250101109</t>
  </si>
  <si>
    <t>P_CR_020</t>
  </si>
  <si>
    <t>VALORACION DISFAGIA</t>
  </si>
  <si>
    <t>VOHALE NORTE, S.L</t>
  </si>
  <si>
    <t>E24-319</t>
  </si>
  <si>
    <t>ACTIVIDADES USUARIOS</t>
  </si>
  <si>
    <t>P_VR_023</t>
  </si>
  <si>
    <t>CURSO DE DIRECCION Y DESARROLLO DEL TALENTO</t>
  </si>
  <si>
    <t>FUNDACION FYDE CAJACANARIAS</t>
  </si>
  <si>
    <t>C-005</t>
  </si>
  <si>
    <t>P_VR_024</t>
  </si>
  <si>
    <t>CURSO DE INICIACION AL ANALISIS FINANCIERO</t>
  </si>
  <si>
    <t>P_VR_025</t>
  </si>
  <si>
    <t>CURSO EXCEL BASICO</t>
  </si>
  <si>
    <t>C-008</t>
  </si>
  <si>
    <t>P_VR_026</t>
  </si>
  <si>
    <t>CURSO EXCEL AVANZADO</t>
  </si>
  <si>
    <t>C-007</t>
  </si>
  <si>
    <t>P_VR_027</t>
  </si>
  <si>
    <t>FORMACION ACP DIVERSIDAD FUNCIONAL</t>
  </si>
  <si>
    <t>LEXGAL FORMACION, S.L</t>
  </si>
  <si>
    <t>L25-666</t>
  </si>
  <si>
    <t>P_VR_028</t>
  </si>
  <si>
    <t>COMPRA AGENDAS</t>
  </si>
  <si>
    <t>PRINT EXPRESS CANARIAS, S.L</t>
  </si>
  <si>
    <t>006936</t>
  </si>
  <si>
    <t>P_VR_029</t>
  </si>
  <si>
    <t>FORMACION DE CUENTAS ANUALES Y ANALISIS DE BALANCE</t>
  </si>
  <si>
    <t>CENTRO DE FORMACION GRUPO2000, S.L</t>
  </si>
  <si>
    <t>L439-2025</t>
  </si>
  <si>
    <t>P_SG_022</t>
  </si>
  <si>
    <t>SOFTWARE FACTURACION VERIFACTU</t>
  </si>
  <si>
    <t>OSCAR HERNANDEZ</t>
  </si>
  <si>
    <t>P_DP_007</t>
  </si>
  <si>
    <t>MUDANZA OFICINA DEPENDENCIA</t>
  </si>
  <si>
    <t>GUADALUPE MOVERS, S.L</t>
  </si>
  <si>
    <t>48377</t>
  </si>
  <si>
    <t>P_AC_063</t>
  </si>
  <si>
    <t>DERRIBO MURO OFICINA REYES CATOLICOS</t>
  </si>
  <si>
    <t>RUSTLESS SERVICE PLUS S.L.U</t>
  </si>
  <si>
    <t>2026-03</t>
  </si>
  <si>
    <t>P_AC_064</t>
  </si>
  <si>
    <t>MUDANZA REYES CATÓLICOS-LA PELOTA</t>
  </si>
  <si>
    <t>MUDANZA FEDERICO RAMOS</t>
  </si>
  <si>
    <t>A00013-26</t>
  </si>
  <si>
    <t>P_LC_091</t>
  </si>
  <si>
    <t>COMPRA MATERIAL TALLER HUERTO</t>
  </si>
  <si>
    <t>JARDINERIA 7 ISLAS, S.L</t>
  </si>
  <si>
    <t>2025-000202</t>
  </si>
  <si>
    <t>MATERIAL DIDACTICO Y FUNGIBLE</t>
  </si>
  <si>
    <t>P_BI_009</t>
  </si>
  <si>
    <t>COMPRA LIBROS DIDACTICOS</t>
  </si>
  <si>
    <t>MATIAS SILVA ARMAS</t>
  </si>
  <si>
    <t>P_CR_021</t>
  </si>
  <si>
    <t>FLOTADOR BIDONES</t>
  </si>
  <si>
    <t>25-00000378</t>
  </si>
  <si>
    <t>P_CR_022</t>
  </si>
  <si>
    <t>ALQUILER GRUA BIPEDESTACION</t>
  </si>
  <si>
    <t>LAURA DE LA LUZ ARROCHA</t>
  </si>
  <si>
    <t>132-2025</t>
  </si>
  <si>
    <t>P_CM_032</t>
  </si>
  <si>
    <t>ATENCION ENFERMOS ALZHEIMER</t>
  </si>
  <si>
    <t>SERVICIOS FORMATIVOS CARSA, S.L</t>
  </si>
  <si>
    <t>1000566</t>
  </si>
  <si>
    <t>P_CR_023</t>
  </si>
  <si>
    <t>ALMUERZO NAVIDAD</t>
  </si>
  <si>
    <t>JUBOAN HOSTELERA, S.L</t>
  </si>
  <si>
    <t>422-2025</t>
  </si>
  <si>
    <t>P_VR_030</t>
  </si>
  <si>
    <t>FORMACION ACP DIVERSIDAD FUNCIONAL II</t>
  </si>
  <si>
    <t>L25-798     L25-854</t>
  </si>
  <si>
    <t>TOTAL COMPRAS 
PUNTUALES &gt;150€</t>
  </si>
  <si>
    <t>REPARACION/
IMPREVISTOS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</si>
</sst>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  <numFmt numFmtId="166" formatCode="#,##0.00\ _€"/>
    <numFmt numFmtId="167" formatCode="dd\-mm\-yy;@"/>
  </numFmts>
  <fonts count="54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u/>
      <sz val="11"/>
      <name val="Arial"/>
      <family val="2"/>
    </font>
    <font>
      <u/>
      <sz val="9"/>
      <name val="Arial"/>
      <family val="2"/>
    </font>
    <font>
      <u/>
      <sz val="11"/>
      <color theme="1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5" tint="-0.249977111117893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name val="Calibri"/>
      <family val="2"/>
      <charset val="1"/>
    </font>
    <font>
      <sz val="9"/>
      <color rgb="FF001978"/>
      <name val="Arial"/>
      <family val="2"/>
      <charset val="1"/>
    </font>
    <font>
      <u/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color theme="1"/>
      <name val="Calibri"/>
      <family val="2"/>
      <scheme val="minor"/>
    </font>
    <font>
      <sz val="11"/>
      <color rgb="FF000000"/>
      <name val="WordVisi_MSFontService"/>
      <charset val="1"/>
    </font>
    <font>
      <sz val="10"/>
      <color rgb="FF7F7F7F"/>
      <name val="Brown Light"/>
      <charset val="1"/>
    </font>
    <font>
      <sz val="12"/>
      <color rgb="FF000000"/>
      <name val="Calibri"/>
      <family val="2"/>
    </font>
    <font>
      <u/>
      <sz val="11"/>
      <color rgb="FF000000"/>
      <name val="Arial"/>
      <family val="2"/>
    </font>
    <font>
      <u/>
      <sz val="11"/>
      <color rgb="FF000000"/>
      <name val="Calibri"/>
      <family val="2"/>
      <scheme val="minor"/>
    </font>
    <font>
      <u/>
      <sz val="11"/>
      <color rgb="FFFF0000"/>
      <name val="Arial"/>
      <family val="2"/>
    </font>
    <font>
      <u/>
      <sz val="11"/>
      <color rgb="FFFF0000"/>
      <name val="Calibri"/>
      <family val="2"/>
      <scheme val="minor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rgb="FF000000"/>
      <name val="Arial"/>
      <family val="2"/>
    </font>
    <font>
      <u/>
      <sz val="9"/>
      <color rgb="FF000000"/>
      <name val="Arial"/>
      <family val="2"/>
    </font>
    <font>
      <b/>
      <sz val="14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5D43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B0F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70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16" borderId="12" xfId="0" applyFont="1" applyFill="1" applyBorder="1" applyAlignment="1">
      <alignment vertical="center"/>
    </xf>
    <xf numFmtId="165" fontId="0" fillId="0" borderId="11" xfId="1" applyNumberFormat="1" applyFont="1" applyFill="1" applyBorder="1" applyAlignment="1">
      <alignment horizontal="right" vertical="center"/>
    </xf>
    <xf numFmtId="9" fontId="0" fillId="0" borderId="11" xfId="3" applyFont="1" applyBorder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12" fillId="23" borderId="11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65" fontId="0" fillId="0" borderId="11" xfId="1" applyNumberFormat="1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165" fontId="18" fillId="5" borderId="9" xfId="0" applyNumberFormat="1" applyFont="1" applyFill="1" applyBorder="1" applyAlignment="1">
      <alignment horizontal="center" vertical="center" wrapText="1"/>
    </xf>
    <xf numFmtId="167" fontId="18" fillId="5" borderId="9" xfId="0" applyNumberFormat="1" applyFont="1" applyFill="1" applyBorder="1" applyAlignment="1">
      <alignment horizontal="center" vertical="center" wrapText="1"/>
    </xf>
    <xf numFmtId="167" fontId="22" fillId="5" borderId="9" xfId="0" applyNumberFormat="1" applyFont="1" applyFill="1" applyBorder="1" applyAlignment="1">
      <alignment horizontal="center" vertical="center" wrapText="1"/>
    </xf>
    <xf numFmtId="14" fontId="18" fillId="5" borderId="9" xfId="0" applyNumberFormat="1" applyFont="1" applyFill="1" applyBorder="1" applyAlignment="1">
      <alignment horizontal="center" vertical="center" wrapText="1"/>
    </xf>
    <xf numFmtId="167" fontId="23" fillId="5" borderId="9" xfId="0" applyNumberFormat="1" applyFont="1" applyFill="1" applyBorder="1" applyAlignment="1">
      <alignment horizontal="center" vertical="center" wrapText="1"/>
    </xf>
    <xf numFmtId="4" fontId="18" fillId="5" borderId="9" xfId="0" applyNumberFormat="1" applyFont="1" applyFill="1" applyBorder="1" applyAlignment="1">
      <alignment horizontal="center" vertical="center" wrapText="1"/>
    </xf>
    <xf numFmtId="4" fontId="22" fillId="5" borderId="9" xfId="0" applyNumberFormat="1" applyFont="1" applyFill="1" applyBorder="1" applyAlignment="1">
      <alignment horizontal="center" vertical="center" wrapText="1"/>
    </xf>
    <xf numFmtId="0" fontId="18" fillId="21" borderId="9" xfId="0" applyFont="1" applyFill="1" applyBorder="1" applyAlignment="1">
      <alignment horizontal="center" vertical="center" wrapText="1"/>
    </xf>
    <xf numFmtId="0" fontId="23" fillId="21" borderId="9" xfId="0" applyFont="1" applyFill="1" applyBorder="1" applyAlignment="1">
      <alignment horizontal="center" vertical="center" wrapText="1"/>
    </xf>
    <xf numFmtId="0" fontId="21" fillId="21" borderId="9" xfId="0" applyFont="1" applyFill="1" applyBorder="1" applyAlignment="1">
      <alignment horizontal="center" vertical="center" wrapText="1"/>
    </xf>
    <xf numFmtId="3" fontId="21" fillId="5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24" fillId="3" borderId="1" xfId="4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6" fillId="3" borderId="1" xfId="5" applyFont="1" applyFill="1" applyBorder="1" applyAlignment="1">
      <alignment horizontal="center" vertical="center"/>
    </xf>
    <xf numFmtId="0" fontId="13" fillId="0" borderId="1" xfId="4" applyFont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wrapText="1"/>
    </xf>
    <xf numFmtId="165" fontId="19" fillId="19" borderId="8" xfId="0" applyNumberFormat="1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14" fontId="13" fillId="0" borderId="1" xfId="4" applyNumberFormat="1" applyFont="1" applyFill="1" applyBorder="1" applyAlignment="1">
      <alignment horizontal="center" vertical="center" wrapText="1"/>
    </xf>
    <xf numFmtId="14" fontId="21" fillId="14" borderId="1" xfId="0" applyNumberFormat="1" applyFont="1" applyFill="1" applyBorder="1" applyAlignment="1">
      <alignment horizontal="center" vertical="center"/>
    </xf>
    <xf numFmtId="0" fontId="24" fillId="3" borderId="1" xfId="4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27" fillId="19" borderId="8" xfId="0" applyFont="1" applyFill="1" applyBorder="1" applyAlignment="1">
      <alignment horizontal="center" vertical="center"/>
    </xf>
    <xf numFmtId="3" fontId="21" fillId="5" borderId="26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14" borderId="8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horizontal="center" vertical="center"/>
    </xf>
    <xf numFmtId="3" fontId="21" fillId="5" borderId="29" xfId="0" applyNumberFormat="1" applyFont="1" applyFill="1" applyBorder="1" applyAlignment="1">
      <alignment horizontal="center" vertical="center"/>
    </xf>
    <xf numFmtId="0" fontId="10" fillId="14" borderId="11" xfId="0" applyFont="1" applyFill="1" applyBorder="1" applyAlignment="1">
      <alignment horizontal="left" vertical="center"/>
    </xf>
    <xf numFmtId="165" fontId="10" fillId="14" borderId="22" xfId="0" applyNumberFormat="1" applyFont="1" applyFill="1" applyBorder="1" applyAlignment="1">
      <alignment horizontal="center" vertical="center"/>
    </xf>
    <xf numFmtId="14" fontId="10" fillId="14" borderId="11" xfId="0" applyNumberFormat="1" applyFont="1" applyFill="1" applyBorder="1" applyAlignment="1">
      <alignment horizontal="center" vertical="center"/>
    </xf>
    <xf numFmtId="0" fontId="13" fillId="14" borderId="9" xfId="0" applyFont="1" applyFill="1" applyBorder="1" applyAlignment="1">
      <alignment horizontal="center" vertical="center"/>
    </xf>
    <xf numFmtId="165" fontId="10" fillId="14" borderId="9" xfId="0" applyNumberFormat="1" applyFont="1" applyFill="1" applyBorder="1" applyAlignment="1">
      <alignment horizontal="center" vertical="center"/>
    </xf>
    <xf numFmtId="14" fontId="10" fillId="14" borderId="9" xfId="0" applyNumberFormat="1" applyFont="1" applyFill="1" applyBorder="1" applyAlignment="1">
      <alignment horizontal="center" vertical="center"/>
    </xf>
    <xf numFmtId="0" fontId="27" fillId="19" borderId="1" xfId="0" applyFont="1" applyFill="1" applyBorder="1" applyAlignment="1">
      <alignment horizontal="center" vertical="center"/>
    </xf>
    <xf numFmtId="165" fontId="19" fillId="19" borderId="1" xfId="0" applyNumberFormat="1" applyFont="1" applyFill="1" applyBorder="1" applyAlignment="1">
      <alignment horizontal="center" vertical="center" wrapText="1"/>
    </xf>
    <xf numFmtId="14" fontId="10" fillId="14" borderId="1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3" fontId="21" fillId="5" borderId="17" xfId="0" applyNumberFormat="1" applyFont="1" applyFill="1" applyBorder="1" applyAlignment="1">
      <alignment horizontal="center" vertical="center"/>
    </xf>
    <xf numFmtId="3" fontId="21" fillId="5" borderId="9" xfId="0" applyNumberFormat="1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25" fillId="3" borderId="8" xfId="4" applyFont="1" applyFill="1" applyBorder="1" applyAlignment="1">
      <alignment horizontal="center" vertical="center"/>
    </xf>
    <xf numFmtId="0" fontId="25" fillId="3" borderId="11" xfId="4" applyFont="1" applyFill="1" applyBorder="1" applyAlignment="1">
      <alignment horizontal="center" vertical="center"/>
    </xf>
    <xf numFmtId="0" fontId="24" fillId="3" borderId="11" xfId="4" applyFont="1" applyFill="1" applyBorder="1" applyAlignment="1">
      <alignment horizontal="center" vertical="center"/>
    </xf>
    <xf numFmtId="0" fontId="13" fillId="14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25" fillId="3" borderId="5" xfId="4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3" fontId="21" fillId="5" borderId="6" xfId="0" applyNumberFormat="1" applyFont="1" applyFill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13" fillId="0" borderId="11" xfId="4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5" fontId="29" fillId="19" borderId="1" xfId="0" applyNumberFormat="1" applyFont="1" applyFill="1" applyBorder="1" applyAlignment="1">
      <alignment horizontal="center" vertical="center" wrapText="1"/>
    </xf>
    <xf numFmtId="14" fontId="30" fillId="14" borderId="1" xfId="0" applyNumberFormat="1" applyFont="1" applyFill="1" applyBorder="1" applyAlignment="1">
      <alignment horizontal="center" vertical="center"/>
    </xf>
    <xf numFmtId="0" fontId="13" fillId="14" borderId="19" xfId="0" applyFont="1" applyFill="1" applyBorder="1" applyAlignment="1">
      <alignment horizontal="center" vertical="center"/>
    </xf>
    <xf numFmtId="0" fontId="13" fillId="14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3" fontId="21" fillId="5" borderId="11" xfId="0" applyNumberFormat="1" applyFont="1" applyFill="1" applyBorder="1" applyAlignment="1">
      <alignment horizontal="center" vertical="center"/>
    </xf>
    <xf numFmtId="0" fontId="28" fillId="16" borderId="11" xfId="0" applyFont="1" applyFill="1" applyBorder="1" applyAlignment="1">
      <alignment horizontal="center" vertical="center"/>
    </xf>
    <xf numFmtId="0" fontId="13" fillId="16" borderId="11" xfId="0" applyFont="1" applyFill="1" applyBorder="1" applyAlignment="1">
      <alignment horizontal="center" vertical="center"/>
    </xf>
    <xf numFmtId="0" fontId="13" fillId="16" borderId="22" xfId="0" applyFont="1" applyFill="1" applyBorder="1" applyAlignment="1">
      <alignment horizontal="center" vertical="center"/>
    </xf>
    <xf numFmtId="0" fontId="25" fillId="0" borderId="11" xfId="4" applyFont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14" borderId="8" xfId="0" applyFont="1" applyFill="1" applyBorder="1" applyAlignment="1">
      <alignment horizontal="center" vertical="center"/>
    </xf>
    <xf numFmtId="3" fontId="21" fillId="5" borderId="14" xfId="0" applyNumberFormat="1" applyFont="1" applyFill="1" applyBorder="1" applyAlignment="1">
      <alignment horizontal="center" vertical="center"/>
    </xf>
    <xf numFmtId="3" fontId="21" fillId="5" borderId="25" xfId="0" applyNumberFormat="1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14" borderId="11" xfId="0" applyFont="1" applyFill="1" applyBorder="1" applyAlignment="1">
      <alignment horizontal="center" vertical="center"/>
    </xf>
    <xf numFmtId="0" fontId="19" fillId="3" borderId="3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7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0" fillId="14" borderId="3" xfId="0" applyNumberFormat="1" applyFont="1" applyFill="1" applyBorder="1" applyAlignment="1">
      <alignment horizontal="center" vertical="center"/>
    </xf>
    <xf numFmtId="14" fontId="10" fillId="14" borderId="8" xfId="0" applyNumberFormat="1" applyFont="1" applyFill="1" applyBorder="1" applyAlignment="1">
      <alignment horizontal="center" vertical="center"/>
    </xf>
    <xf numFmtId="0" fontId="16" fillId="19" borderId="17" xfId="0" applyFont="1" applyFill="1" applyBorder="1" applyAlignment="1">
      <alignment horizontal="center" vertical="center" wrapText="1"/>
    </xf>
    <xf numFmtId="0" fontId="13" fillId="14" borderId="12" xfId="0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3" fontId="17" fillId="22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 wrapText="1"/>
    </xf>
    <xf numFmtId="3" fontId="21" fillId="5" borderId="12" xfId="0" applyNumberFormat="1" applyFont="1" applyFill="1" applyBorder="1" applyAlignment="1">
      <alignment horizontal="center" vertical="center"/>
    </xf>
    <xf numFmtId="3" fontId="21" fillId="5" borderId="15" xfId="0" applyNumberFormat="1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9" fontId="0" fillId="0" borderId="8" xfId="3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21" fillId="19" borderId="1" xfId="0" applyNumberFormat="1" applyFont="1" applyFill="1" applyBorder="1" applyAlignment="1">
      <alignment horizontal="center" vertical="center"/>
    </xf>
    <xf numFmtId="165" fontId="31" fillId="19" borderId="1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1" fillId="19" borderId="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/>
    </xf>
    <xf numFmtId="0" fontId="19" fillId="3" borderId="34" xfId="0" applyFont="1" applyFill="1" applyBorder="1" applyAlignment="1">
      <alignment horizontal="left" vertical="center" wrapText="1"/>
    </xf>
    <xf numFmtId="0" fontId="28" fillId="14" borderId="25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14" borderId="16" xfId="0" applyFont="1" applyFill="1" applyBorder="1" applyAlignment="1">
      <alignment horizontal="center" vertical="center"/>
    </xf>
    <xf numFmtId="0" fontId="13" fillId="14" borderId="25" xfId="0" applyFont="1" applyFill="1" applyBorder="1" applyAlignment="1">
      <alignment horizontal="center" vertical="center"/>
    </xf>
    <xf numFmtId="14" fontId="17" fillId="19" borderId="11" xfId="0" applyNumberFormat="1" applyFont="1" applyFill="1" applyBorder="1" applyAlignment="1">
      <alignment horizontal="center" vertical="center"/>
    </xf>
    <xf numFmtId="0" fontId="17" fillId="19" borderId="11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14" borderId="5" xfId="0" applyFont="1" applyFill="1" applyBorder="1" applyAlignment="1">
      <alignment horizontal="center" vertical="center"/>
    </xf>
    <xf numFmtId="0" fontId="25" fillId="3" borderId="17" xfId="4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14" borderId="17" xfId="0" applyFont="1" applyFill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165" fontId="0" fillId="0" borderId="10" xfId="0" applyNumberFormat="1" applyBorder="1" applyAlignment="1">
      <alignment vertical="center"/>
    </xf>
    <xf numFmtId="14" fontId="0" fillId="3" borderId="1" xfId="0" applyNumberFormat="1" applyFill="1" applyBorder="1" applyAlignment="1">
      <alignment vertical="center"/>
    </xf>
    <xf numFmtId="14" fontId="0" fillId="14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14" borderId="1" xfId="0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14" fontId="0" fillId="19" borderId="1" xfId="0" applyNumberFormat="1" applyFill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4" fontId="0" fillId="19" borderId="8" xfId="0" applyNumberFormat="1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8" xfId="0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14" borderId="11" xfId="0" applyFill="1" applyBorder="1" applyAlignment="1">
      <alignment vertical="center"/>
    </xf>
    <xf numFmtId="0" fontId="0" fillId="15" borderId="11" xfId="0" applyFill="1" applyBorder="1" applyAlignment="1">
      <alignment horizontal="left" vertical="center"/>
    </xf>
    <xf numFmtId="0" fontId="0" fillId="14" borderId="22" xfId="0" applyFill="1" applyBorder="1" applyAlignment="1">
      <alignment horizontal="center" vertical="center"/>
    </xf>
    <xf numFmtId="165" fontId="0" fillId="14" borderId="11" xfId="0" applyNumberFormat="1" applyFill="1" applyBorder="1" applyAlignment="1">
      <alignment horizontal="center" vertical="center"/>
    </xf>
    <xf numFmtId="165" fontId="0" fillId="14" borderId="22" xfId="0" applyNumberFormat="1" applyFill="1" applyBorder="1" applyAlignment="1">
      <alignment horizontal="center" vertical="center"/>
    </xf>
    <xf numFmtId="14" fontId="0" fillId="14" borderId="11" xfId="0" applyNumberFormat="1" applyFill="1" applyBorder="1" applyAlignment="1">
      <alignment horizontal="center" vertical="center"/>
    </xf>
    <xf numFmtId="14" fontId="0" fillId="14" borderId="3" xfId="0" applyNumberFormat="1" applyFill="1" applyBorder="1" applyAlignment="1">
      <alignment horizontal="center" vertical="center"/>
    </xf>
    <xf numFmtId="14" fontId="0" fillId="14" borderId="6" xfId="0" applyNumberFormat="1" applyFill="1" applyBorder="1" applyAlignment="1">
      <alignment horizontal="center" vertical="center"/>
    </xf>
    <xf numFmtId="0" fontId="0" fillId="14" borderId="5" xfId="0" applyFill="1" applyBorder="1" applyAlignment="1">
      <alignment vertical="center"/>
    </xf>
    <xf numFmtId="0" fontId="0" fillId="14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14" borderId="5" xfId="0" applyFill="1" applyBorder="1" applyAlignment="1">
      <alignment horizontal="center" vertical="center"/>
    </xf>
    <xf numFmtId="165" fontId="0" fillId="14" borderId="5" xfId="0" applyNumberFormat="1" applyFill="1" applyBorder="1" applyAlignment="1">
      <alignment horizontal="center" vertical="center"/>
    </xf>
    <xf numFmtId="14" fontId="0" fillId="14" borderId="5" xfId="0" applyNumberFormat="1" applyFill="1" applyBorder="1" applyAlignment="1">
      <alignment horizontal="center" vertical="center"/>
    </xf>
    <xf numFmtId="0" fontId="0" fillId="14" borderId="9" xfId="0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0" fontId="0" fillId="19" borderId="1" xfId="0" applyFill="1" applyBorder="1" applyAlignment="1">
      <alignment vertical="center"/>
    </xf>
    <xf numFmtId="0" fontId="0" fillId="19" borderId="1" xfId="0" applyFill="1" applyBorder="1" applyAlignment="1">
      <alignment horizontal="center" vertical="center"/>
    </xf>
    <xf numFmtId="14" fontId="0" fillId="16" borderId="1" xfId="0" applyNumberForma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14" borderId="8" xfId="0" applyFill="1" applyBorder="1" applyAlignment="1">
      <alignment horizontal="left" vertical="center"/>
    </xf>
    <xf numFmtId="0" fontId="0" fillId="16" borderId="8" xfId="0" applyFill="1" applyBorder="1" applyAlignment="1">
      <alignment vertical="center"/>
    </xf>
    <xf numFmtId="0" fontId="0" fillId="14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14" borderId="8" xfId="0" applyNumberFormat="1" applyFill="1" applyBorder="1" applyAlignment="1">
      <alignment horizontal="center" vertical="center"/>
    </xf>
    <xf numFmtId="14" fontId="0" fillId="14" borderId="8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/>
    </xf>
    <xf numFmtId="165" fontId="0" fillId="3" borderId="11" xfId="0" applyNumberFormat="1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3" borderId="9" xfId="0" applyFill="1" applyBorder="1" applyAlignment="1">
      <alignment horizontal="left" vertical="center"/>
    </xf>
    <xf numFmtId="165" fontId="0" fillId="3" borderId="9" xfId="0" applyNumberFormat="1" applyFill="1" applyBorder="1" applyAlignment="1">
      <alignment horizontal="center" vertical="center"/>
    </xf>
    <xf numFmtId="14" fontId="0" fillId="14" borderId="9" xfId="0" applyNumberForma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165" fontId="0" fillId="3" borderId="8" xfId="0" applyNumberFormat="1" applyFill="1" applyBorder="1" applyAlignment="1">
      <alignment horizontal="center" vertical="center"/>
    </xf>
    <xf numFmtId="14" fontId="0" fillId="16" borderId="8" xfId="0" applyNumberFormat="1" applyFill="1" applyBorder="1" applyAlignment="1">
      <alignment horizontal="center" vertical="center" wrapText="1"/>
    </xf>
    <xf numFmtId="4" fontId="0" fillId="0" borderId="8" xfId="0" applyNumberFormat="1" applyBorder="1" applyAlignment="1">
      <alignment horizontal="right" vertical="center"/>
    </xf>
    <xf numFmtId="165" fontId="0" fillId="3" borderId="12" xfId="0" applyNumberFormat="1" applyFill="1" applyBorder="1" applyAlignment="1">
      <alignment horizontal="center" vertical="center"/>
    </xf>
    <xf numFmtId="14" fontId="0" fillId="16" borderId="11" xfId="0" applyNumberFormat="1" applyFill="1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14" borderId="25" xfId="0" applyNumberForma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165" fontId="0" fillId="0" borderId="18" xfId="0" applyNumberFormat="1" applyBorder="1" applyAlignment="1">
      <alignment horizontal="center" vertical="center"/>
    </xf>
    <xf numFmtId="165" fontId="0" fillId="0" borderId="18" xfId="0" applyNumberFormat="1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16" borderId="11" xfId="0" applyFill="1" applyBorder="1" applyAlignment="1">
      <alignment vertical="center"/>
    </xf>
    <xf numFmtId="0" fontId="0" fillId="16" borderId="11" xfId="0" applyFill="1" applyBorder="1" applyAlignment="1">
      <alignment horizontal="center" vertical="center"/>
    </xf>
    <xf numFmtId="165" fontId="0" fillId="16" borderId="1" xfId="0" applyNumberFormat="1" applyFill="1" applyBorder="1" applyAlignment="1">
      <alignment horizontal="center" vertical="center" wrapText="1"/>
    </xf>
    <xf numFmtId="14" fontId="0" fillId="16" borderId="18" xfId="0" applyNumberFormat="1" applyFill="1" applyBorder="1" applyAlignment="1">
      <alignment horizontal="center" vertical="center"/>
    </xf>
    <xf numFmtId="14" fontId="0" fillId="16" borderId="22" xfId="0" applyNumberFormat="1" applyFill="1" applyBorder="1" applyAlignment="1">
      <alignment horizontal="center" vertical="center"/>
    </xf>
    <xf numFmtId="14" fontId="0" fillId="16" borderId="1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4" fontId="0" fillId="3" borderId="8" xfId="0" applyNumberFormat="1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4" fontId="0" fillId="14" borderId="12" xfId="0" applyNumberFormat="1" applyFill="1" applyBorder="1" applyAlignment="1">
      <alignment horizontal="center" vertical="center"/>
    </xf>
    <xf numFmtId="0" fontId="0" fillId="16" borderId="1" xfId="0" applyFill="1" applyBorder="1" applyAlignment="1">
      <alignment horizontal="left" vertical="center"/>
    </xf>
    <xf numFmtId="0" fontId="0" fillId="16" borderId="9" xfId="0" applyFill="1" applyBorder="1" applyAlignment="1">
      <alignment horizontal="left" vertical="center"/>
    </xf>
    <xf numFmtId="0" fontId="0" fillId="16" borderId="9" xfId="0" applyFill="1" applyBorder="1" applyAlignment="1">
      <alignment horizontal="center" vertical="center"/>
    </xf>
    <xf numFmtId="165" fontId="0" fillId="16" borderId="9" xfId="0" applyNumberFormat="1" applyFill="1" applyBorder="1" applyAlignment="1">
      <alignment horizontal="center" vertical="center"/>
    </xf>
    <xf numFmtId="14" fontId="0" fillId="16" borderId="9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8" xfId="0" applyNumberFormat="1" applyBorder="1" applyAlignment="1">
      <alignment vertical="center"/>
    </xf>
    <xf numFmtId="0" fontId="0" fillId="16" borderId="3" xfId="0" applyFill="1" applyBorder="1" applyAlignment="1">
      <alignment horizontal="center" vertical="center"/>
    </xf>
    <xf numFmtId="165" fontId="0" fillId="16" borderId="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14" fontId="0" fillId="0" borderId="11" xfId="0" applyNumberFormat="1" applyBorder="1" applyAlignment="1">
      <alignment vertical="center"/>
    </xf>
    <xf numFmtId="0" fontId="0" fillId="3" borderId="32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165" fontId="0" fillId="16" borderId="18" xfId="0" applyNumberFormat="1" applyFill="1" applyBorder="1" applyAlignment="1">
      <alignment horizontal="center" vertical="center"/>
    </xf>
    <xf numFmtId="14" fontId="0" fillId="14" borderId="16" xfId="0" applyNumberFormat="1" applyFill="1" applyBorder="1" applyAlignment="1">
      <alignment horizontal="center" vertical="center"/>
    </xf>
    <xf numFmtId="14" fontId="0" fillId="3" borderId="19" xfId="0" applyNumberFormat="1" applyFill="1" applyBorder="1" applyAlignment="1">
      <alignment horizontal="center" vertical="center"/>
    </xf>
    <xf numFmtId="14" fontId="0" fillId="0" borderId="14" xfId="0" applyNumberFormat="1" applyBorder="1" applyAlignment="1">
      <alignment vertical="center"/>
    </xf>
    <xf numFmtId="0" fontId="0" fillId="3" borderId="2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165" fontId="0" fillId="16" borderId="8" xfId="0" applyNumberFormat="1" applyFill="1" applyBorder="1" applyAlignment="1">
      <alignment horizontal="center" vertical="center"/>
    </xf>
    <xf numFmtId="14" fontId="0" fillId="14" borderId="15" xfId="0" applyNumberFormat="1" applyFill="1" applyBorder="1" applyAlignment="1">
      <alignment horizontal="center" vertical="center"/>
    </xf>
    <xf numFmtId="14" fontId="0" fillId="14" borderId="14" xfId="0" applyNumberFormat="1" applyFill="1" applyBorder="1" applyAlignment="1">
      <alignment horizontal="center" vertical="center"/>
    </xf>
    <xf numFmtId="14" fontId="0" fillId="3" borderId="28" xfId="0" applyNumberForma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3" borderId="18" xfId="0" applyFill="1" applyBorder="1" applyAlignment="1">
      <alignment horizontal="center" vertical="center"/>
    </xf>
    <xf numFmtId="165" fontId="0" fillId="3" borderId="18" xfId="0" applyNumberFormat="1" applyFill="1" applyBorder="1" applyAlignment="1">
      <alignment horizontal="center" vertical="center"/>
    </xf>
    <xf numFmtId="14" fontId="0" fillId="14" borderId="18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165" fontId="0" fillId="3" borderId="16" xfId="0" applyNumberFormat="1" applyFill="1" applyBorder="1" applyAlignment="1">
      <alignment horizontal="center" vertical="center"/>
    </xf>
    <xf numFmtId="4" fontId="0" fillId="0" borderId="12" xfId="0" applyNumberFormat="1" applyBorder="1" applyAlignment="1">
      <alignment horizontal="right" vertical="center"/>
    </xf>
    <xf numFmtId="165" fontId="0" fillId="3" borderId="12" xfId="0" applyNumberFormat="1" applyFill="1" applyBorder="1" applyAlignment="1">
      <alignment horizontal="center" vertical="center" wrapText="1"/>
    </xf>
    <xf numFmtId="14" fontId="0" fillId="14" borderId="32" xfId="0" applyNumberFormat="1" applyFill="1" applyBorder="1" applyAlignment="1">
      <alignment horizontal="center" vertical="center"/>
    </xf>
    <xf numFmtId="0" fontId="0" fillId="3" borderId="35" xfId="0" applyFill="1" applyBorder="1" applyAlignment="1">
      <alignment horizontal="left" vertical="center"/>
    </xf>
    <xf numFmtId="165" fontId="0" fillId="3" borderId="32" xfId="0" applyNumberFormat="1" applyFill="1" applyBorder="1" applyAlignment="1">
      <alignment horizontal="center" vertical="center"/>
    </xf>
    <xf numFmtId="0" fontId="0" fillId="3" borderId="35" xfId="0" applyFill="1" applyBorder="1" applyAlignment="1">
      <alignment horizontal="left" vertical="center" wrapText="1"/>
    </xf>
    <xf numFmtId="165" fontId="0" fillId="3" borderId="14" xfId="0" applyNumberFormat="1" applyFill="1" applyBorder="1" applyAlignment="1">
      <alignment horizontal="center" vertical="center"/>
    </xf>
    <xf numFmtId="4" fontId="0" fillId="0" borderId="33" xfId="0" applyNumberFormat="1" applyBorder="1" applyAlignment="1">
      <alignment horizontal="center" vertical="center"/>
    </xf>
    <xf numFmtId="14" fontId="0" fillId="3" borderId="11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14" fontId="0" fillId="3" borderId="12" xfId="0" applyNumberFormat="1" applyFill="1" applyBorder="1" applyAlignment="1">
      <alignment horizontal="center" vertical="center"/>
    </xf>
    <xf numFmtId="0" fontId="0" fillId="3" borderId="25" xfId="0" applyFill="1" applyBorder="1" applyAlignment="1">
      <alignment horizontal="left" vertical="center"/>
    </xf>
    <xf numFmtId="14" fontId="0" fillId="14" borderId="28" xfId="0" applyNumberFormat="1" applyFill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14" borderId="22" xfId="0" applyNumberFormat="1" applyFill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65" fontId="0" fillId="0" borderId="11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17" borderId="25" xfId="0" applyFill="1" applyBorder="1" applyAlignment="1">
      <alignment vertical="center"/>
    </xf>
    <xf numFmtId="165" fontId="0" fillId="0" borderId="0" xfId="0" applyNumberFormat="1" applyAlignment="1">
      <alignment horizontal="center" vertical="center"/>
    </xf>
    <xf numFmtId="14" fontId="0" fillId="19" borderId="11" xfId="0" applyNumberFormat="1" applyFill="1" applyBorder="1" applyAlignment="1">
      <alignment vertical="center"/>
    </xf>
    <xf numFmtId="14" fontId="0" fillId="21" borderId="11" xfId="0" applyNumberFormat="1" applyFill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0" fillId="0" borderId="28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14" fontId="0" fillId="0" borderId="32" xfId="0" applyNumberFormat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14" fontId="27" fillId="3" borderId="14" xfId="0" applyNumberFormat="1" applyFont="1" applyFill="1" applyBorder="1" applyAlignment="1">
      <alignment horizontal="center" vertical="center"/>
    </xf>
    <xf numFmtId="14" fontId="27" fillId="3" borderId="18" xfId="0" applyNumberFormat="1" applyFont="1" applyFill="1" applyBorder="1" applyAlignment="1">
      <alignment horizontal="center" vertical="center"/>
    </xf>
    <xf numFmtId="14" fontId="27" fillId="3" borderId="15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horizontal="center" vertical="center"/>
    </xf>
    <xf numFmtId="0" fontId="13" fillId="25" borderId="0" xfId="0" applyFont="1" applyFill="1" applyAlignment="1">
      <alignment vertical="center"/>
    </xf>
    <xf numFmtId="0" fontId="13" fillId="25" borderId="0" xfId="0" applyFont="1" applyFill="1" applyAlignment="1">
      <alignment horizontal="left" vertical="center"/>
    </xf>
    <xf numFmtId="49" fontId="13" fillId="25" borderId="0" xfId="0" applyNumberFormat="1" applyFont="1" applyFill="1" applyAlignment="1">
      <alignment horizontal="center" vertical="center"/>
    </xf>
    <xf numFmtId="165" fontId="13" fillId="25" borderId="0" xfId="0" applyNumberFormat="1" applyFont="1" applyFill="1" applyAlignment="1">
      <alignment horizontal="center" vertical="center"/>
    </xf>
    <xf numFmtId="3" fontId="28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34" fillId="4" borderId="1" xfId="5" applyFont="1" applyFill="1" applyBorder="1" applyAlignment="1">
      <alignment horizontal="center" vertical="center"/>
    </xf>
    <xf numFmtId="0" fontId="34" fillId="11" borderId="1" xfId="5" applyFont="1" applyFill="1" applyBorder="1" applyAlignment="1">
      <alignment horizontal="center" vertical="center" wrapText="1"/>
    </xf>
    <xf numFmtId="0" fontId="34" fillId="11" borderId="1" xfId="5" applyFont="1" applyFill="1" applyBorder="1" applyAlignment="1">
      <alignment horizontal="center" vertical="center"/>
    </xf>
    <xf numFmtId="0" fontId="34" fillId="13" borderId="1" xfId="5" applyFont="1" applyFill="1" applyBorder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34" fillId="10" borderId="1" xfId="5" applyFont="1" applyFill="1" applyBorder="1" applyAlignment="1">
      <alignment horizontal="center" vertical="center" wrapText="1"/>
    </xf>
    <xf numFmtId="0" fontId="34" fillId="10" borderId="1" xfId="5" applyFont="1" applyFill="1" applyBorder="1" applyAlignment="1">
      <alignment horizontal="center" vertical="center"/>
    </xf>
    <xf numFmtId="0" fontId="34" fillId="7" borderId="1" xfId="5" applyFont="1" applyFill="1" applyBorder="1" applyAlignment="1">
      <alignment horizontal="center" vertical="center"/>
    </xf>
    <xf numFmtId="0" fontId="34" fillId="18" borderId="1" xfId="5" applyFont="1" applyFill="1" applyBorder="1" applyAlignment="1">
      <alignment horizontal="center" vertical="center"/>
    </xf>
    <xf numFmtId="0" fontId="28" fillId="16" borderId="0" xfId="0" applyFont="1" applyFill="1" applyAlignment="1">
      <alignment horizontal="center" vertical="center"/>
    </xf>
    <xf numFmtId="0" fontId="34" fillId="8" borderId="1" xfId="5" applyFont="1" applyFill="1" applyBorder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0" fontId="34" fillId="3" borderId="1" xfId="4" applyFont="1" applyFill="1" applyBorder="1" applyAlignment="1">
      <alignment horizontal="center" vertical="center"/>
    </xf>
    <xf numFmtId="3" fontId="33" fillId="2" borderId="1" xfId="0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3" fillId="20" borderId="9" xfId="0" applyFont="1" applyFill="1" applyBorder="1" applyAlignment="1">
      <alignment horizontal="center" vertical="center" wrapText="1"/>
    </xf>
    <xf numFmtId="167" fontId="33" fillId="2" borderId="1" xfId="0" applyNumberFormat="1" applyFont="1" applyFill="1" applyBorder="1" applyAlignment="1">
      <alignment horizontal="center" vertical="center" wrapText="1"/>
    </xf>
    <xf numFmtId="14" fontId="33" fillId="2" borderId="1" xfId="0" applyNumberFormat="1" applyFont="1" applyFill="1" applyBorder="1" applyAlignment="1">
      <alignment horizontal="center" vertical="center"/>
    </xf>
    <xf numFmtId="167" fontId="33" fillId="2" borderId="1" xfId="0" applyNumberFormat="1" applyFont="1" applyFill="1" applyBorder="1" applyAlignment="1">
      <alignment horizontal="center" vertical="center"/>
    </xf>
    <xf numFmtId="0" fontId="33" fillId="12" borderId="1" xfId="0" applyFont="1" applyFill="1" applyBorder="1" applyAlignment="1">
      <alignment horizontal="center" vertical="center" wrapText="1"/>
    </xf>
    <xf numFmtId="3" fontId="28" fillId="4" borderId="1" xfId="0" applyNumberFormat="1" applyFont="1" applyFill="1" applyBorder="1" applyAlignment="1">
      <alignment horizontal="center" vertical="center"/>
    </xf>
    <xf numFmtId="14" fontId="28" fillId="4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left" vertical="center"/>
    </xf>
    <xf numFmtId="0" fontId="28" fillId="4" borderId="1" xfId="0" applyFont="1" applyFill="1" applyBorder="1" applyAlignment="1">
      <alignment horizontal="center" vertical="center"/>
    </xf>
    <xf numFmtId="49" fontId="28" fillId="4" borderId="1" xfId="0" applyNumberFormat="1" applyFont="1" applyFill="1" applyBorder="1" applyAlignment="1">
      <alignment horizontal="center" vertical="center"/>
    </xf>
    <xf numFmtId="8" fontId="28" fillId="4" borderId="1" xfId="0" applyNumberFormat="1" applyFont="1" applyFill="1" applyBorder="1" applyAlignment="1">
      <alignment horizontal="center" vertical="center"/>
    </xf>
    <xf numFmtId="165" fontId="28" fillId="4" borderId="1" xfId="0" applyNumberFormat="1" applyFont="1" applyFill="1" applyBorder="1" applyAlignment="1">
      <alignment horizontal="center" vertical="center"/>
    </xf>
    <xf numFmtId="2" fontId="28" fillId="4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167" fontId="28" fillId="4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/>
    </xf>
    <xf numFmtId="0" fontId="34" fillId="4" borderId="1" xfId="4" applyFont="1" applyFill="1" applyBorder="1" applyAlignment="1">
      <alignment horizontal="center" vertical="center" wrapText="1"/>
    </xf>
    <xf numFmtId="0" fontId="34" fillId="4" borderId="1" xfId="4" applyFont="1" applyFill="1" applyBorder="1" applyAlignment="1">
      <alignment horizontal="center" vertical="center"/>
    </xf>
    <xf numFmtId="14" fontId="28" fillId="4" borderId="1" xfId="0" applyNumberFormat="1" applyFont="1" applyFill="1" applyBorder="1" applyAlignment="1">
      <alignment horizontal="center" vertical="center" wrapText="1"/>
    </xf>
    <xf numFmtId="165" fontId="28" fillId="3" borderId="1" xfId="0" applyNumberFormat="1" applyFont="1" applyFill="1" applyBorder="1" applyAlignment="1">
      <alignment horizontal="center" vertical="center"/>
    </xf>
    <xf numFmtId="167" fontId="28" fillId="3" borderId="1" xfId="0" applyNumberFormat="1" applyFont="1" applyFill="1" applyBorder="1" applyAlignment="1">
      <alignment horizontal="center" vertical="center"/>
    </xf>
    <xf numFmtId="44" fontId="28" fillId="4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left" vertical="center" wrapText="1"/>
    </xf>
    <xf numFmtId="14" fontId="28" fillId="4" borderId="1" xfId="0" applyNumberFormat="1" applyFont="1" applyFill="1" applyBorder="1" applyAlignment="1">
      <alignment horizontal="left" vertical="center"/>
    </xf>
    <xf numFmtId="14" fontId="34" fillId="4" borderId="1" xfId="4" applyNumberFormat="1" applyFont="1" applyFill="1" applyBorder="1" applyAlignment="1">
      <alignment horizontal="center" vertical="center"/>
    </xf>
    <xf numFmtId="3" fontId="28" fillId="11" borderId="1" xfId="0" applyNumberFormat="1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left" vertical="center"/>
    </xf>
    <xf numFmtId="165" fontId="28" fillId="11" borderId="1" xfId="0" applyNumberFormat="1" applyFont="1" applyFill="1" applyBorder="1" applyAlignment="1">
      <alignment horizontal="center" vertical="center"/>
    </xf>
    <xf numFmtId="14" fontId="28" fillId="11" borderId="1" xfId="0" applyNumberFormat="1" applyFont="1" applyFill="1" applyBorder="1" applyAlignment="1">
      <alignment horizontal="center" vertical="center"/>
    </xf>
    <xf numFmtId="2" fontId="28" fillId="11" borderId="1" xfId="0" applyNumberFormat="1" applyFont="1" applyFill="1" applyBorder="1" applyAlignment="1">
      <alignment horizontal="center" vertical="center"/>
    </xf>
    <xf numFmtId="8" fontId="28" fillId="11" borderId="1" xfId="0" applyNumberFormat="1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center" vertical="center" wrapText="1"/>
    </xf>
    <xf numFmtId="167" fontId="28" fillId="11" borderId="1" xfId="0" applyNumberFormat="1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center"/>
    </xf>
    <xf numFmtId="0" fontId="34" fillId="11" borderId="1" xfId="4" applyFont="1" applyFill="1" applyBorder="1" applyAlignment="1">
      <alignment horizontal="center" vertical="center" wrapText="1"/>
    </xf>
    <xf numFmtId="0" fontId="34" fillId="11" borderId="1" xfId="4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left" vertical="center" wrapText="1"/>
    </xf>
    <xf numFmtId="4" fontId="28" fillId="11" borderId="1" xfId="0" applyNumberFormat="1" applyFont="1" applyFill="1" applyBorder="1" applyAlignment="1">
      <alignment horizontal="center" vertical="center"/>
    </xf>
    <xf numFmtId="14" fontId="34" fillId="11" borderId="1" xfId="4" applyNumberFormat="1" applyFont="1" applyFill="1" applyBorder="1" applyAlignment="1">
      <alignment horizontal="center" vertical="center"/>
    </xf>
    <xf numFmtId="49" fontId="28" fillId="11" borderId="1" xfId="0" applyNumberFormat="1" applyFont="1" applyFill="1" applyBorder="1" applyAlignment="1">
      <alignment horizontal="center" vertical="center"/>
    </xf>
    <xf numFmtId="3" fontId="28" fillId="13" borderId="1" xfId="0" applyNumberFormat="1" applyFont="1" applyFill="1" applyBorder="1" applyAlignment="1">
      <alignment horizontal="center" vertical="center"/>
    </xf>
    <xf numFmtId="3" fontId="28" fillId="13" borderId="1" xfId="0" applyNumberFormat="1" applyFont="1" applyFill="1" applyBorder="1" applyAlignment="1">
      <alignment horizontal="left" vertical="center"/>
    </xf>
    <xf numFmtId="0" fontId="28" fillId="13" borderId="1" xfId="0" applyFont="1" applyFill="1" applyBorder="1" applyAlignment="1">
      <alignment horizontal="center" vertical="center"/>
    </xf>
    <xf numFmtId="14" fontId="28" fillId="13" borderId="1" xfId="0" applyNumberFormat="1" applyFont="1" applyFill="1" applyBorder="1" applyAlignment="1">
      <alignment horizontal="center" vertical="center"/>
    </xf>
    <xf numFmtId="165" fontId="28" fillId="13" borderId="1" xfId="0" applyNumberFormat="1" applyFont="1" applyFill="1" applyBorder="1" applyAlignment="1">
      <alignment horizontal="center" vertical="center"/>
    </xf>
    <xf numFmtId="2" fontId="28" fillId="13" borderId="1" xfId="0" applyNumberFormat="1" applyFont="1" applyFill="1" applyBorder="1" applyAlignment="1">
      <alignment horizontal="center" vertical="center"/>
    </xf>
    <xf numFmtId="167" fontId="28" fillId="13" borderId="1" xfId="0" applyNumberFormat="1" applyFont="1" applyFill="1" applyBorder="1" applyAlignment="1">
      <alignment horizontal="center" vertical="center"/>
    </xf>
    <xf numFmtId="0" fontId="28" fillId="13" borderId="1" xfId="0" applyFont="1" applyFill="1" applyBorder="1" applyAlignment="1">
      <alignment horizontal="center"/>
    </xf>
    <xf numFmtId="165" fontId="28" fillId="13" borderId="1" xfId="0" applyNumberFormat="1" applyFont="1" applyFill="1" applyBorder="1" applyAlignment="1">
      <alignment horizontal="center" vertical="center" wrapText="1"/>
    </xf>
    <xf numFmtId="0" fontId="34" fillId="13" borderId="1" xfId="4" applyFont="1" applyFill="1" applyBorder="1" applyAlignment="1">
      <alignment horizontal="center" vertical="center" wrapText="1"/>
    </xf>
    <xf numFmtId="14" fontId="28" fillId="13" borderId="1" xfId="0" applyNumberFormat="1" applyFont="1" applyFill="1" applyBorder="1" applyAlignment="1">
      <alignment horizontal="center" vertical="center" wrapText="1"/>
    </xf>
    <xf numFmtId="14" fontId="34" fillId="13" borderId="1" xfId="4" applyNumberFormat="1" applyFont="1" applyFill="1" applyBorder="1" applyAlignment="1">
      <alignment horizontal="center" vertical="center"/>
    </xf>
    <xf numFmtId="49" fontId="28" fillId="13" borderId="1" xfId="0" applyNumberFormat="1" applyFont="1" applyFill="1" applyBorder="1" applyAlignment="1">
      <alignment horizontal="center" vertical="center"/>
    </xf>
    <xf numFmtId="0" fontId="28" fillId="13" borderId="1" xfId="0" applyFont="1" applyFill="1" applyBorder="1" applyAlignment="1">
      <alignment horizontal="center" vertical="center" wrapText="1"/>
    </xf>
    <xf numFmtId="8" fontId="28" fillId="13" borderId="1" xfId="0" applyNumberFormat="1" applyFont="1" applyFill="1" applyBorder="1" applyAlignment="1">
      <alignment horizontal="center" vertical="center"/>
    </xf>
    <xf numFmtId="0" fontId="34" fillId="13" borderId="1" xfId="4" applyFont="1" applyFill="1" applyBorder="1" applyAlignment="1">
      <alignment horizontal="center" vertical="center"/>
    </xf>
    <xf numFmtId="0" fontId="28" fillId="13" borderId="1" xfId="4" applyFont="1" applyFill="1" applyBorder="1" applyAlignment="1">
      <alignment horizontal="center" vertical="center"/>
    </xf>
    <xf numFmtId="3" fontId="28" fillId="13" borderId="1" xfId="0" applyNumberFormat="1" applyFont="1" applyFill="1" applyBorder="1" applyAlignment="1">
      <alignment horizontal="left" vertical="center" wrapText="1"/>
    </xf>
    <xf numFmtId="4" fontId="28" fillId="13" borderId="1" xfId="0" applyNumberFormat="1" applyFont="1" applyFill="1" applyBorder="1" applyAlignment="1">
      <alignment horizontal="center" vertical="center"/>
    </xf>
    <xf numFmtId="0" fontId="28" fillId="13" borderId="1" xfId="4" applyFont="1" applyFill="1" applyBorder="1" applyAlignment="1">
      <alignment horizontal="center" vertical="center" wrapText="1"/>
    </xf>
    <xf numFmtId="43" fontId="28" fillId="13" borderId="1" xfId="0" applyNumberFormat="1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left" vertical="center" wrapText="1"/>
    </xf>
    <xf numFmtId="165" fontId="28" fillId="8" borderId="1" xfId="0" applyNumberFormat="1" applyFont="1" applyFill="1" applyBorder="1" applyAlignment="1">
      <alignment horizontal="center" vertical="center"/>
    </xf>
    <xf numFmtId="2" fontId="28" fillId="8" borderId="1" xfId="0" applyNumberFormat="1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 wrapText="1"/>
    </xf>
    <xf numFmtId="167" fontId="28" fillId="8" borderId="1" xfId="0" applyNumberFormat="1" applyFont="1" applyFill="1" applyBorder="1" applyAlignment="1">
      <alignment horizontal="center" vertical="center"/>
    </xf>
    <xf numFmtId="3" fontId="28" fillId="10" borderId="1" xfId="0" applyNumberFormat="1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left" vertical="center" wrapText="1"/>
    </xf>
    <xf numFmtId="0" fontId="28" fillId="10" borderId="1" xfId="0" applyFont="1" applyFill="1" applyBorder="1" applyAlignment="1">
      <alignment horizontal="left" vertical="center"/>
    </xf>
    <xf numFmtId="14" fontId="28" fillId="10" borderId="1" xfId="0" applyNumberFormat="1" applyFont="1" applyFill="1" applyBorder="1" applyAlignment="1">
      <alignment horizontal="center" vertical="center"/>
    </xf>
    <xf numFmtId="165" fontId="28" fillId="10" borderId="1" xfId="0" applyNumberFormat="1" applyFont="1" applyFill="1" applyBorder="1" applyAlignment="1">
      <alignment horizontal="center" vertical="center"/>
    </xf>
    <xf numFmtId="2" fontId="28" fillId="10" borderId="1" xfId="0" applyNumberFormat="1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 wrapText="1"/>
    </xf>
    <xf numFmtId="167" fontId="28" fillId="10" borderId="1" xfId="0" applyNumberFormat="1" applyFont="1" applyFill="1" applyBorder="1" applyAlignment="1">
      <alignment horizontal="center" vertical="center"/>
    </xf>
    <xf numFmtId="0" fontId="34" fillId="10" borderId="1" xfId="4" applyFont="1" applyFill="1" applyBorder="1" applyAlignment="1">
      <alignment horizontal="center" vertical="center" wrapText="1"/>
    </xf>
    <xf numFmtId="14" fontId="28" fillId="10" borderId="1" xfId="0" applyNumberFormat="1" applyFont="1" applyFill="1" applyBorder="1" applyAlignment="1">
      <alignment horizontal="center" vertical="center" wrapText="1"/>
    </xf>
    <xf numFmtId="14" fontId="34" fillId="10" borderId="1" xfId="4" applyNumberFormat="1" applyFont="1" applyFill="1" applyBorder="1" applyAlignment="1">
      <alignment horizontal="center" vertical="center"/>
    </xf>
    <xf numFmtId="49" fontId="28" fillId="10" borderId="1" xfId="0" applyNumberFormat="1" applyFont="1" applyFill="1" applyBorder="1" applyAlignment="1">
      <alignment horizontal="center" vertical="center"/>
    </xf>
    <xf numFmtId="0" fontId="28" fillId="10" borderId="1" xfId="4" applyFont="1" applyFill="1" applyBorder="1" applyAlignment="1">
      <alignment horizontal="center" vertical="center"/>
    </xf>
    <xf numFmtId="0" fontId="34" fillId="10" borderId="1" xfId="4" applyFont="1" applyFill="1" applyBorder="1" applyAlignment="1">
      <alignment horizontal="center" vertical="center"/>
    </xf>
    <xf numFmtId="8" fontId="28" fillId="10" borderId="1" xfId="0" applyNumberFormat="1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/>
    </xf>
    <xf numFmtId="3" fontId="28" fillId="10" borderId="1" xfId="0" applyNumberFormat="1" applyFont="1" applyFill="1" applyBorder="1" applyAlignment="1">
      <alignment horizontal="left" vertical="center"/>
    </xf>
    <xf numFmtId="166" fontId="28" fillId="10" borderId="1" xfId="0" applyNumberFormat="1" applyFont="1" applyFill="1" applyBorder="1" applyAlignment="1">
      <alignment horizontal="center" vertical="center"/>
    </xf>
    <xf numFmtId="4" fontId="28" fillId="10" borderId="1" xfId="0" applyNumberFormat="1" applyFont="1" applyFill="1" applyBorder="1" applyAlignment="1">
      <alignment horizontal="center" vertical="center"/>
    </xf>
    <xf numFmtId="0" fontId="28" fillId="10" borderId="1" xfId="4" applyFont="1" applyFill="1" applyBorder="1" applyAlignment="1">
      <alignment horizontal="center" vertical="center" wrapText="1"/>
    </xf>
    <xf numFmtId="3" fontId="28" fillId="7" borderId="1" xfId="0" applyNumberFormat="1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left" vertical="center"/>
    </xf>
    <xf numFmtId="165" fontId="28" fillId="7" borderId="1" xfId="0" applyNumberFormat="1" applyFont="1" applyFill="1" applyBorder="1" applyAlignment="1">
      <alignment horizontal="center" vertical="center"/>
    </xf>
    <xf numFmtId="14" fontId="28" fillId="7" borderId="1" xfId="0" applyNumberFormat="1" applyFont="1" applyFill="1" applyBorder="1" applyAlignment="1">
      <alignment horizontal="center" vertical="center"/>
    </xf>
    <xf numFmtId="2" fontId="28" fillId="7" borderId="1" xfId="0" applyNumberFormat="1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 wrapText="1"/>
    </xf>
    <xf numFmtId="167" fontId="28" fillId="7" borderId="1" xfId="0" applyNumberFormat="1" applyFont="1" applyFill="1" applyBorder="1" applyAlignment="1">
      <alignment horizontal="center" vertical="center"/>
    </xf>
    <xf numFmtId="0" fontId="34" fillId="7" borderId="1" xfId="4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left" vertical="center" wrapText="1"/>
    </xf>
    <xf numFmtId="4" fontId="28" fillId="7" borderId="1" xfId="0" applyNumberFormat="1" applyFont="1" applyFill="1" applyBorder="1" applyAlignment="1">
      <alignment horizontal="center" vertical="center"/>
    </xf>
    <xf numFmtId="164" fontId="28" fillId="7" borderId="1" xfId="0" applyNumberFormat="1" applyFont="1" applyFill="1" applyBorder="1" applyAlignment="1">
      <alignment horizontal="center" vertical="center"/>
    </xf>
    <xf numFmtId="3" fontId="28" fillId="7" borderId="1" xfId="0" applyNumberFormat="1" applyFont="1" applyFill="1" applyBorder="1" applyAlignment="1">
      <alignment horizontal="left" vertical="center"/>
    </xf>
    <xf numFmtId="14" fontId="28" fillId="7" borderId="1" xfId="0" applyNumberFormat="1" applyFont="1" applyFill="1" applyBorder="1" applyAlignment="1">
      <alignment horizontal="left" vertical="center"/>
    </xf>
    <xf numFmtId="0" fontId="28" fillId="26" borderId="1" xfId="0" applyFont="1" applyFill="1" applyBorder="1" applyAlignment="1">
      <alignment horizontal="center" vertical="center"/>
    </xf>
    <xf numFmtId="0" fontId="28" fillId="26" borderId="1" xfId="0" applyFont="1" applyFill="1" applyBorder="1" applyAlignment="1">
      <alignment horizontal="left" vertical="center"/>
    </xf>
    <xf numFmtId="165" fontId="28" fillId="26" borderId="1" xfId="0" applyNumberFormat="1" applyFont="1" applyFill="1" applyBorder="1" applyAlignment="1">
      <alignment horizontal="center" vertical="center"/>
    </xf>
    <xf numFmtId="2" fontId="28" fillId="26" borderId="1" xfId="0" applyNumberFormat="1" applyFont="1" applyFill="1" applyBorder="1" applyAlignment="1">
      <alignment horizontal="center" vertical="center"/>
    </xf>
    <xf numFmtId="0" fontId="28" fillId="26" borderId="1" xfId="0" applyFont="1" applyFill="1" applyBorder="1" applyAlignment="1">
      <alignment horizontal="center" vertical="center" wrapText="1"/>
    </xf>
    <xf numFmtId="167" fontId="28" fillId="26" borderId="1" xfId="0" applyNumberFormat="1" applyFont="1" applyFill="1" applyBorder="1" applyAlignment="1">
      <alignment horizontal="center" vertical="center"/>
    </xf>
    <xf numFmtId="0" fontId="34" fillId="26" borderId="1" xfId="4" applyFont="1" applyFill="1" applyBorder="1" applyAlignment="1">
      <alignment horizontal="center" vertical="center"/>
    </xf>
    <xf numFmtId="3" fontId="28" fillId="3" borderId="0" xfId="0" applyNumberFormat="1" applyFont="1" applyFill="1" applyAlignment="1">
      <alignment horizontal="center" vertical="center"/>
    </xf>
    <xf numFmtId="0" fontId="28" fillId="18" borderId="1" xfId="0" applyFont="1" applyFill="1" applyBorder="1" applyAlignment="1">
      <alignment horizontal="center" vertical="center"/>
    </xf>
    <xf numFmtId="0" fontId="28" fillId="18" borderId="1" xfId="0" applyFont="1" applyFill="1" applyBorder="1" applyAlignment="1">
      <alignment horizontal="left" vertical="center"/>
    </xf>
    <xf numFmtId="165" fontId="28" fillId="18" borderId="1" xfId="0" applyNumberFormat="1" applyFont="1" applyFill="1" applyBorder="1" applyAlignment="1">
      <alignment horizontal="center" vertical="center"/>
    </xf>
    <xf numFmtId="2" fontId="28" fillId="18" borderId="1" xfId="0" applyNumberFormat="1" applyFont="1" applyFill="1" applyBorder="1" applyAlignment="1">
      <alignment horizontal="center" vertical="center"/>
    </xf>
    <xf numFmtId="0" fontId="28" fillId="18" borderId="1" xfId="0" applyFont="1" applyFill="1" applyBorder="1" applyAlignment="1">
      <alignment horizontal="center" vertical="center" wrapText="1"/>
    </xf>
    <xf numFmtId="167" fontId="28" fillId="18" borderId="1" xfId="0" applyNumberFormat="1" applyFont="1" applyFill="1" applyBorder="1" applyAlignment="1">
      <alignment horizontal="center" vertical="center"/>
    </xf>
    <xf numFmtId="3" fontId="28" fillId="18" borderId="1" xfId="0" applyNumberFormat="1" applyFont="1" applyFill="1" applyBorder="1" applyAlignment="1">
      <alignment horizontal="center" vertical="center"/>
    </xf>
    <xf numFmtId="0" fontId="34" fillId="18" borderId="1" xfId="4" applyFont="1" applyFill="1" applyBorder="1" applyAlignment="1">
      <alignment horizontal="center" vertical="center"/>
    </xf>
    <xf numFmtId="3" fontId="28" fillId="18" borderId="1" xfId="0" applyNumberFormat="1" applyFont="1" applyFill="1" applyBorder="1" applyAlignment="1">
      <alignment horizontal="left" vertical="center"/>
    </xf>
    <xf numFmtId="4" fontId="28" fillId="18" borderId="1" xfId="0" applyNumberFormat="1" applyFont="1" applyFill="1" applyBorder="1" applyAlignment="1">
      <alignment horizontal="center" vertical="center"/>
    </xf>
    <xf numFmtId="0" fontId="28" fillId="18" borderId="1" xfId="0" applyFont="1" applyFill="1" applyBorder="1" applyAlignment="1">
      <alignment horizontal="left" vertical="center" wrapText="1"/>
    </xf>
    <xf numFmtId="3" fontId="28" fillId="8" borderId="1" xfId="0" applyNumberFormat="1" applyFont="1" applyFill="1" applyBorder="1" applyAlignment="1">
      <alignment horizontal="center" vertical="center"/>
    </xf>
    <xf numFmtId="14" fontId="28" fillId="8" borderId="1" xfId="0" applyNumberFormat="1" applyFont="1" applyFill="1" applyBorder="1" applyAlignment="1">
      <alignment horizontal="left" vertical="center"/>
    </xf>
    <xf numFmtId="0" fontId="28" fillId="8" borderId="1" xfId="0" applyFont="1" applyFill="1" applyBorder="1" applyAlignment="1">
      <alignment horizontal="center"/>
    </xf>
    <xf numFmtId="0" fontId="28" fillId="8" borderId="1" xfId="0" applyFont="1" applyFill="1" applyBorder="1" applyAlignment="1">
      <alignment horizontal="left" vertical="center"/>
    </xf>
    <xf numFmtId="8" fontId="28" fillId="8" borderId="1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3" fillId="2" borderId="1" xfId="0" applyFont="1" applyFill="1" applyBorder="1" applyAlignment="1">
      <alignment horizontal="left" vertical="center"/>
    </xf>
    <xf numFmtId="49" fontId="28" fillId="4" borderId="1" xfId="0" applyNumberFormat="1" applyFont="1" applyFill="1" applyBorder="1" applyAlignment="1">
      <alignment horizontal="left" vertical="center"/>
    </xf>
    <xf numFmtId="14" fontId="28" fillId="11" borderId="1" xfId="0" applyNumberFormat="1" applyFont="1" applyFill="1" applyBorder="1" applyAlignment="1">
      <alignment horizontal="left" vertical="center"/>
    </xf>
    <xf numFmtId="49" fontId="28" fillId="11" borderId="1" xfId="0" applyNumberFormat="1" applyFont="1" applyFill="1" applyBorder="1" applyAlignment="1">
      <alignment horizontal="left" vertical="center"/>
    </xf>
    <xf numFmtId="0" fontId="28" fillId="13" borderId="1" xfId="0" applyFont="1" applyFill="1" applyBorder="1" applyAlignment="1">
      <alignment horizontal="left" vertical="center"/>
    </xf>
    <xf numFmtId="14" fontId="28" fillId="13" borderId="1" xfId="0" applyNumberFormat="1" applyFont="1" applyFill="1" applyBorder="1" applyAlignment="1">
      <alignment horizontal="left" vertical="center"/>
    </xf>
    <xf numFmtId="0" fontId="28" fillId="13" borderId="1" xfId="0" applyFont="1" applyFill="1" applyBorder="1" applyAlignment="1">
      <alignment horizontal="left" vertical="center" wrapText="1"/>
    </xf>
    <xf numFmtId="49" fontId="28" fillId="13" borderId="1" xfId="0" applyNumberFormat="1" applyFont="1" applyFill="1" applyBorder="1" applyAlignment="1">
      <alignment horizontal="left" vertical="center"/>
    </xf>
    <xf numFmtId="49" fontId="28" fillId="10" borderId="1" xfId="0" applyNumberFormat="1" applyFont="1" applyFill="1" applyBorder="1" applyAlignment="1">
      <alignment horizontal="left" vertical="center"/>
    </xf>
    <xf numFmtId="49" fontId="28" fillId="7" borderId="1" xfId="0" applyNumberFormat="1" applyFont="1" applyFill="1" applyBorder="1" applyAlignment="1">
      <alignment horizontal="left" vertical="center"/>
    </xf>
    <xf numFmtId="49" fontId="28" fillId="18" borderId="1" xfId="0" applyNumberFormat="1" applyFont="1" applyFill="1" applyBorder="1" applyAlignment="1">
      <alignment horizontal="left" vertical="center"/>
    </xf>
    <xf numFmtId="14" fontId="28" fillId="10" borderId="1" xfId="0" applyNumberFormat="1" applyFont="1" applyFill="1" applyBorder="1" applyAlignment="1">
      <alignment horizontal="left" vertical="center"/>
    </xf>
    <xf numFmtId="14" fontId="28" fillId="26" borderId="1" xfId="0" applyNumberFormat="1" applyFont="1" applyFill="1" applyBorder="1" applyAlignment="1">
      <alignment horizontal="left" vertical="center"/>
    </xf>
    <xf numFmtId="14" fontId="28" fillId="18" borderId="1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0" fontId="33" fillId="2" borderId="1" xfId="0" applyFont="1" applyFill="1" applyBorder="1" applyAlignment="1">
      <alignment vertical="center" wrapText="1"/>
    </xf>
    <xf numFmtId="8" fontId="28" fillId="4" borderId="1" xfId="0" applyNumberFormat="1" applyFont="1" applyFill="1" applyBorder="1" applyAlignment="1">
      <alignment vertical="center"/>
    </xf>
    <xf numFmtId="165" fontId="28" fillId="4" borderId="1" xfId="0" applyNumberFormat="1" applyFont="1" applyFill="1" applyBorder="1" applyAlignment="1">
      <alignment vertical="center"/>
    </xf>
    <xf numFmtId="8" fontId="28" fillId="4" borderId="1" xfId="0" applyNumberFormat="1" applyFont="1" applyFill="1" applyBorder="1" applyAlignment="1">
      <alignment vertical="center" wrapText="1"/>
    </xf>
    <xf numFmtId="165" fontId="28" fillId="11" borderId="1" xfId="0" applyNumberFormat="1" applyFont="1" applyFill="1" applyBorder="1" applyAlignment="1">
      <alignment vertical="center"/>
    </xf>
    <xf numFmtId="8" fontId="28" fillId="11" borderId="1" xfId="0" applyNumberFormat="1" applyFont="1" applyFill="1" applyBorder="1" applyAlignment="1">
      <alignment vertical="center"/>
    </xf>
    <xf numFmtId="165" fontId="28" fillId="13" borderId="1" xfId="0" applyNumberFormat="1" applyFont="1" applyFill="1" applyBorder="1" applyAlignment="1">
      <alignment vertical="center"/>
    </xf>
    <xf numFmtId="8" fontId="28" fillId="13" borderId="1" xfId="0" applyNumberFormat="1" applyFont="1" applyFill="1" applyBorder="1" applyAlignment="1">
      <alignment vertical="center"/>
    </xf>
    <xf numFmtId="8" fontId="28" fillId="13" borderId="1" xfId="0" applyNumberFormat="1" applyFont="1" applyFill="1" applyBorder="1" applyAlignment="1">
      <alignment vertical="center" wrapText="1"/>
    </xf>
    <xf numFmtId="165" fontId="28" fillId="10" borderId="1" xfId="0" applyNumberFormat="1" applyFont="1" applyFill="1" applyBorder="1" applyAlignment="1">
      <alignment vertical="center"/>
    </xf>
    <xf numFmtId="8" fontId="28" fillId="10" borderId="1" xfId="0" applyNumberFormat="1" applyFont="1" applyFill="1" applyBorder="1" applyAlignment="1">
      <alignment vertical="center"/>
    </xf>
    <xf numFmtId="8" fontId="28" fillId="10" borderId="1" xfId="0" applyNumberFormat="1" applyFont="1" applyFill="1" applyBorder="1" applyAlignment="1">
      <alignment vertical="center" wrapText="1"/>
    </xf>
    <xf numFmtId="165" fontId="28" fillId="7" borderId="1" xfId="0" applyNumberFormat="1" applyFont="1" applyFill="1" applyBorder="1" applyAlignment="1">
      <alignment vertical="center"/>
    </xf>
    <xf numFmtId="8" fontId="28" fillId="7" borderId="1" xfId="0" applyNumberFormat="1" applyFont="1" applyFill="1" applyBorder="1" applyAlignment="1">
      <alignment vertical="center"/>
    </xf>
    <xf numFmtId="165" fontId="28" fillId="7" borderId="1" xfId="0" applyNumberFormat="1" applyFont="1" applyFill="1" applyBorder="1" applyAlignment="1">
      <alignment vertical="center" wrapText="1"/>
    </xf>
    <xf numFmtId="8" fontId="28" fillId="26" borderId="1" xfId="0" applyNumberFormat="1" applyFont="1" applyFill="1" applyBorder="1" applyAlignment="1">
      <alignment vertical="center"/>
    </xf>
    <xf numFmtId="8" fontId="28" fillId="18" borderId="1" xfId="0" applyNumberFormat="1" applyFont="1" applyFill="1" applyBorder="1" applyAlignment="1">
      <alignment vertical="center"/>
    </xf>
    <xf numFmtId="165" fontId="28" fillId="18" borderId="1" xfId="0" applyNumberFormat="1" applyFont="1" applyFill="1" applyBorder="1" applyAlignment="1">
      <alignment vertical="center"/>
    </xf>
    <xf numFmtId="165" fontId="28" fillId="8" borderId="1" xfId="0" applyNumberFormat="1" applyFont="1" applyFill="1" applyBorder="1" applyAlignment="1">
      <alignment vertical="center"/>
    </xf>
    <xf numFmtId="8" fontId="28" fillId="8" borderId="1" xfId="0" applyNumberFormat="1" applyFont="1" applyFill="1" applyBorder="1" applyAlignment="1">
      <alignment vertical="center"/>
    </xf>
    <xf numFmtId="0" fontId="28" fillId="0" borderId="0" xfId="0" applyFont="1" applyAlignment="1">
      <alignment vertical="center"/>
    </xf>
    <xf numFmtId="165" fontId="28" fillId="26" borderId="1" xfId="0" applyNumberFormat="1" applyFont="1" applyFill="1" applyBorder="1" applyAlignment="1">
      <alignment vertical="center"/>
    </xf>
    <xf numFmtId="14" fontId="28" fillId="4" borderId="1" xfId="0" applyNumberFormat="1" applyFont="1" applyFill="1" applyBorder="1" applyAlignment="1">
      <alignment vertical="center"/>
    </xf>
    <xf numFmtId="14" fontId="28" fillId="11" borderId="1" xfId="0" applyNumberFormat="1" applyFont="1" applyFill="1" applyBorder="1" applyAlignment="1">
      <alignment vertical="center"/>
    </xf>
    <xf numFmtId="14" fontId="28" fillId="13" borderId="1" xfId="0" applyNumberFormat="1" applyFont="1" applyFill="1" applyBorder="1" applyAlignment="1">
      <alignment vertical="center"/>
    </xf>
    <xf numFmtId="14" fontId="28" fillId="10" borderId="1" xfId="0" applyNumberFormat="1" applyFont="1" applyFill="1" applyBorder="1" applyAlignment="1">
      <alignment vertical="center"/>
    </xf>
    <xf numFmtId="14" fontId="28" fillId="7" borderId="1" xfId="0" applyNumberFormat="1" applyFont="1" applyFill="1" applyBorder="1" applyAlignment="1">
      <alignment vertical="center"/>
    </xf>
    <xf numFmtId="14" fontId="28" fillId="26" borderId="1" xfId="0" applyNumberFormat="1" applyFont="1" applyFill="1" applyBorder="1" applyAlignment="1">
      <alignment vertical="center"/>
    </xf>
    <xf numFmtId="14" fontId="28" fillId="18" borderId="1" xfId="0" applyNumberFormat="1" applyFont="1" applyFill="1" applyBorder="1" applyAlignment="1">
      <alignment vertical="center"/>
    </xf>
    <xf numFmtId="14" fontId="28" fillId="8" borderId="1" xfId="0" applyNumberFormat="1" applyFont="1" applyFill="1" applyBorder="1" applyAlignment="1">
      <alignment vertical="center"/>
    </xf>
    <xf numFmtId="0" fontId="33" fillId="0" borderId="0" xfId="0" applyFont="1" applyAlignment="1">
      <alignment horizontal="right" vertical="center"/>
    </xf>
    <xf numFmtId="0" fontId="33" fillId="2" borderId="1" xfId="0" applyFont="1" applyFill="1" applyBorder="1" applyAlignment="1">
      <alignment horizontal="right" vertical="center" wrapText="1"/>
    </xf>
    <xf numFmtId="165" fontId="28" fillId="4" borderId="1" xfId="0" applyNumberFormat="1" applyFont="1" applyFill="1" applyBorder="1" applyAlignment="1">
      <alignment horizontal="right" vertical="center"/>
    </xf>
    <xf numFmtId="165" fontId="28" fillId="11" borderId="1" xfId="0" applyNumberFormat="1" applyFont="1" applyFill="1" applyBorder="1" applyAlignment="1">
      <alignment horizontal="right" vertical="center"/>
    </xf>
    <xf numFmtId="165" fontId="28" fillId="13" borderId="1" xfId="0" applyNumberFormat="1" applyFont="1" applyFill="1" applyBorder="1" applyAlignment="1">
      <alignment horizontal="right" vertical="center"/>
    </xf>
    <xf numFmtId="165" fontId="28" fillId="10" borderId="1" xfId="0" applyNumberFormat="1" applyFont="1" applyFill="1" applyBorder="1" applyAlignment="1">
      <alignment horizontal="right" vertical="center"/>
    </xf>
    <xf numFmtId="165" fontId="28" fillId="7" borderId="1" xfId="0" applyNumberFormat="1" applyFont="1" applyFill="1" applyBorder="1" applyAlignment="1">
      <alignment horizontal="right" vertical="center"/>
    </xf>
    <xf numFmtId="165" fontId="28" fillId="26" borderId="1" xfId="0" applyNumberFormat="1" applyFont="1" applyFill="1" applyBorder="1" applyAlignment="1">
      <alignment horizontal="right" vertical="center"/>
    </xf>
    <xf numFmtId="165" fontId="28" fillId="18" borderId="1" xfId="0" applyNumberFormat="1" applyFont="1" applyFill="1" applyBorder="1" applyAlignment="1">
      <alignment horizontal="right" vertical="center"/>
    </xf>
    <xf numFmtId="165" fontId="28" fillId="8" borderId="1" xfId="0" applyNumberFormat="1" applyFont="1" applyFill="1" applyBorder="1" applyAlignment="1">
      <alignment horizontal="right" vertical="center"/>
    </xf>
    <xf numFmtId="0" fontId="28" fillId="0" borderId="0" xfId="0" applyFont="1" applyAlignment="1">
      <alignment horizontal="right" vertical="center"/>
    </xf>
    <xf numFmtId="3" fontId="28" fillId="27" borderId="1" xfId="0" applyNumberFormat="1" applyFont="1" applyFill="1" applyBorder="1" applyAlignment="1">
      <alignment horizontal="center" vertical="center"/>
    </xf>
    <xf numFmtId="0" fontId="28" fillId="27" borderId="1" xfId="0" applyFont="1" applyFill="1" applyBorder="1" applyAlignment="1">
      <alignment horizontal="center" vertical="center"/>
    </xf>
    <xf numFmtId="3" fontId="28" fillId="27" borderId="1" xfId="0" applyNumberFormat="1" applyFont="1" applyFill="1" applyBorder="1" applyAlignment="1">
      <alignment horizontal="left" vertical="center" wrapText="1"/>
    </xf>
    <xf numFmtId="3" fontId="28" fillId="27" borderId="1" xfId="0" applyNumberFormat="1" applyFont="1" applyFill="1" applyBorder="1" applyAlignment="1">
      <alignment horizontal="left" vertical="center"/>
    </xf>
    <xf numFmtId="0" fontId="28" fillId="27" borderId="1" xfId="0" applyFont="1" applyFill="1" applyBorder="1" applyAlignment="1">
      <alignment horizontal="left" vertical="center"/>
    </xf>
    <xf numFmtId="8" fontId="28" fillId="27" borderId="1" xfId="0" applyNumberFormat="1" applyFont="1" applyFill="1" applyBorder="1" applyAlignment="1">
      <alignment vertical="center"/>
    </xf>
    <xf numFmtId="165" fontId="28" fillId="27" borderId="1" xfId="0" applyNumberFormat="1" applyFont="1" applyFill="1" applyBorder="1" applyAlignment="1">
      <alignment vertical="center"/>
    </xf>
    <xf numFmtId="14" fontId="28" fillId="27" borderId="1" xfId="0" applyNumberFormat="1" applyFont="1" applyFill="1" applyBorder="1" applyAlignment="1">
      <alignment vertical="center"/>
    </xf>
    <xf numFmtId="2" fontId="28" fillId="27" borderId="1" xfId="0" applyNumberFormat="1" applyFont="1" applyFill="1" applyBorder="1" applyAlignment="1">
      <alignment horizontal="center" vertical="center"/>
    </xf>
    <xf numFmtId="165" fontId="28" fillId="27" borderId="1" xfId="0" applyNumberFormat="1" applyFont="1" applyFill="1" applyBorder="1" applyAlignment="1">
      <alignment horizontal="right" vertical="center"/>
    </xf>
    <xf numFmtId="165" fontId="28" fillId="27" borderId="1" xfId="0" applyNumberFormat="1" applyFont="1" applyFill="1" applyBorder="1" applyAlignment="1">
      <alignment horizontal="center" vertical="center"/>
    </xf>
    <xf numFmtId="0" fontId="28" fillId="27" borderId="1" xfId="0" applyFont="1" applyFill="1" applyBorder="1" applyAlignment="1">
      <alignment horizontal="center" vertical="center" wrapText="1"/>
    </xf>
    <xf numFmtId="14" fontId="28" fillId="27" borderId="1" xfId="0" applyNumberFormat="1" applyFont="1" applyFill="1" applyBorder="1" applyAlignment="1">
      <alignment horizontal="center" vertical="center"/>
    </xf>
    <xf numFmtId="167" fontId="28" fillId="27" borderId="1" xfId="0" applyNumberFormat="1" applyFont="1" applyFill="1" applyBorder="1" applyAlignment="1">
      <alignment horizontal="center" vertical="center"/>
    </xf>
    <xf numFmtId="0" fontId="28" fillId="27" borderId="1" xfId="0" applyFont="1" applyFill="1" applyBorder="1" applyAlignment="1">
      <alignment horizontal="center"/>
    </xf>
    <xf numFmtId="0" fontId="34" fillId="27" borderId="1" xfId="4" applyFont="1" applyFill="1" applyBorder="1" applyAlignment="1">
      <alignment horizontal="center" vertical="center"/>
    </xf>
    <xf numFmtId="8" fontId="28" fillId="27" borderId="1" xfId="0" applyNumberFormat="1" applyFont="1" applyFill="1" applyBorder="1" applyAlignment="1">
      <alignment horizontal="center" vertical="center"/>
    </xf>
    <xf numFmtId="14" fontId="28" fillId="27" borderId="1" xfId="0" applyNumberFormat="1" applyFont="1" applyFill="1" applyBorder="1" applyAlignment="1">
      <alignment horizontal="left" vertical="center"/>
    </xf>
    <xf numFmtId="4" fontId="28" fillId="27" borderId="1" xfId="0" applyNumberFormat="1" applyFont="1" applyFill="1" applyBorder="1" applyAlignment="1">
      <alignment horizontal="center" vertical="center"/>
    </xf>
    <xf numFmtId="14" fontId="34" fillId="27" borderId="1" xfId="4" applyNumberFormat="1" applyFont="1" applyFill="1" applyBorder="1" applyAlignment="1">
      <alignment horizontal="center" vertical="center"/>
    </xf>
    <xf numFmtId="49" fontId="28" fillId="27" borderId="1" xfId="0" applyNumberFormat="1" applyFont="1" applyFill="1" applyBorder="1" applyAlignment="1">
      <alignment horizontal="center" vertical="center"/>
    </xf>
    <xf numFmtId="0" fontId="34" fillId="27" borderId="1" xfId="4" applyFont="1" applyFill="1" applyBorder="1" applyAlignment="1">
      <alignment horizontal="center" vertical="center" wrapText="1"/>
    </xf>
    <xf numFmtId="0" fontId="34" fillId="27" borderId="1" xfId="5" applyFont="1" applyFill="1" applyBorder="1" applyAlignment="1">
      <alignment horizontal="center" vertical="center"/>
    </xf>
    <xf numFmtId="49" fontId="28" fillId="27" borderId="1" xfId="0" applyNumberFormat="1" applyFont="1" applyFill="1" applyBorder="1" applyAlignment="1">
      <alignment horizontal="left" vertical="center"/>
    </xf>
    <xf numFmtId="44" fontId="28" fillId="27" borderId="1" xfId="0" applyNumberFormat="1" applyFont="1" applyFill="1" applyBorder="1" applyAlignment="1">
      <alignment horizontal="center" vertical="center"/>
    </xf>
    <xf numFmtId="166" fontId="28" fillId="27" borderId="1" xfId="0" applyNumberFormat="1" applyFont="1" applyFill="1" applyBorder="1" applyAlignment="1">
      <alignment horizontal="center" vertical="center"/>
    </xf>
    <xf numFmtId="0" fontId="28" fillId="27" borderId="1" xfId="4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/>
    </xf>
    <xf numFmtId="0" fontId="28" fillId="11" borderId="1" xfId="0" applyFont="1" applyFill="1" applyBorder="1" applyAlignment="1">
      <alignment vertical="center"/>
    </xf>
    <xf numFmtId="0" fontId="28" fillId="13" borderId="1" xfId="0" applyFont="1" applyFill="1" applyBorder="1" applyAlignment="1">
      <alignment vertical="center"/>
    </xf>
    <xf numFmtId="0" fontId="28" fillId="27" borderId="1" xfId="0" applyFont="1" applyFill="1" applyBorder="1" applyAlignment="1">
      <alignment vertical="center"/>
    </xf>
    <xf numFmtId="0" fontId="28" fillId="10" borderId="1" xfId="0" applyFont="1" applyFill="1" applyBorder="1" applyAlignment="1">
      <alignment vertical="center"/>
    </xf>
    <xf numFmtId="0" fontId="28" fillId="7" borderId="1" xfId="0" applyFont="1" applyFill="1" applyBorder="1" applyAlignment="1">
      <alignment vertical="center"/>
    </xf>
    <xf numFmtId="0" fontId="28" fillId="18" borderId="1" xfId="0" applyFont="1" applyFill="1" applyBorder="1" applyAlignment="1">
      <alignment vertical="center"/>
    </xf>
    <xf numFmtId="0" fontId="28" fillId="8" borderId="1" xfId="0" applyFont="1" applyFill="1" applyBorder="1" applyAlignment="1">
      <alignment vertical="center"/>
    </xf>
    <xf numFmtId="0" fontId="28" fillId="28" borderId="1" xfId="0" applyFont="1" applyFill="1" applyBorder="1" applyAlignment="1">
      <alignment horizontal="center" vertical="center"/>
    </xf>
    <xf numFmtId="0" fontId="28" fillId="4" borderId="1" xfId="4" applyFont="1" applyFill="1" applyBorder="1" applyAlignment="1">
      <alignment horizontal="center" vertical="center" wrapText="1"/>
    </xf>
    <xf numFmtId="8" fontId="28" fillId="4" borderId="1" xfId="0" applyNumberFormat="1" applyFont="1" applyFill="1" applyBorder="1" applyAlignment="1">
      <alignment horizontal="left" vertical="center"/>
    </xf>
    <xf numFmtId="165" fontId="28" fillId="4" borderId="1" xfId="0" applyNumberFormat="1" applyFont="1" applyFill="1" applyBorder="1" applyAlignment="1">
      <alignment horizontal="left" vertical="center"/>
    </xf>
    <xf numFmtId="8" fontId="28" fillId="11" borderId="1" xfId="0" applyNumberFormat="1" applyFont="1" applyFill="1" applyBorder="1" applyAlignment="1">
      <alignment horizontal="left" vertical="center"/>
    </xf>
    <xf numFmtId="165" fontId="28" fillId="10" borderId="1" xfId="0" applyNumberFormat="1" applyFont="1" applyFill="1" applyBorder="1" applyAlignment="1">
      <alignment horizontal="center" vertical="center" wrapText="1"/>
    </xf>
    <xf numFmtId="165" fontId="28" fillId="8" borderId="1" xfId="0" applyNumberFormat="1" applyFont="1" applyFill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left" vertical="center" wrapText="1"/>
    </xf>
    <xf numFmtId="3" fontId="28" fillId="18" borderId="1" xfId="0" applyNumberFormat="1" applyFont="1" applyFill="1" applyBorder="1" applyAlignment="1">
      <alignment horizontal="left" vertical="center" wrapText="1"/>
    </xf>
    <xf numFmtId="3" fontId="28" fillId="7" borderId="1" xfId="0" applyNumberFormat="1" applyFont="1" applyFill="1" applyBorder="1" applyAlignment="1">
      <alignment horizontal="left" vertical="center" wrapText="1"/>
    </xf>
    <xf numFmtId="3" fontId="28" fillId="10" borderId="1" xfId="0" applyNumberFormat="1" applyFont="1" applyFill="1" applyBorder="1" applyAlignment="1">
      <alignment horizontal="left" vertical="center" wrapText="1"/>
    </xf>
    <xf numFmtId="14" fontId="0" fillId="3" borderId="32" xfId="0" applyNumberFormat="1" applyFill="1" applyBorder="1" applyAlignment="1">
      <alignment horizontal="center" vertical="center"/>
    </xf>
    <xf numFmtId="0" fontId="8" fillId="3" borderId="8" xfId="5" applyFill="1" applyBorder="1" applyAlignment="1">
      <alignment horizontal="center" vertical="center"/>
    </xf>
    <xf numFmtId="165" fontId="28" fillId="11" borderId="1" xfId="0" applyNumberFormat="1" applyFont="1" applyFill="1" applyBorder="1" applyAlignment="1">
      <alignment horizontal="center" vertical="center" wrapText="1"/>
    </xf>
    <xf numFmtId="8" fontId="28" fillId="11" borderId="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4" fontId="28" fillId="4" borderId="1" xfId="0" applyNumberFormat="1" applyFont="1" applyFill="1" applyBorder="1" applyAlignment="1">
      <alignment horizontal="center" vertical="center"/>
    </xf>
    <xf numFmtId="165" fontId="28" fillId="27" borderId="1" xfId="0" applyNumberFormat="1" applyFont="1" applyFill="1" applyBorder="1" applyAlignment="1">
      <alignment horizontal="center" vertical="center" wrapText="1"/>
    </xf>
    <xf numFmtId="165" fontId="28" fillId="7" borderId="1" xfId="0" applyNumberFormat="1" applyFont="1" applyFill="1" applyBorder="1" applyAlignment="1">
      <alignment horizontal="center" vertical="center" wrapText="1"/>
    </xf>
    <xf numFmtId="165" fontId="28" fillId="18" borderId="1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165" fontId="28" fillId="0" borderId="0" xfId="0" applyNumberFormat="1" applyFont="1" applyAlignment="1">
      <alignment vertical="center"/>
    </xf>
    <xf numFmtId="165" fontId="28" fillId="0" borderId="0" xfId="0" applyNumberFormat="1" applyFont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14" fontId="0" fillId="3" borderId="15" xfId="0" applyNumberForma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165" fontId="28" fillId="4" borderId="1" xfId="0" applyNumberFormat="1" applyFont="1" applyFill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 wrapText="1"/>
    </xf>
    <xf numFmtId="165" fontId="28" fillId="0" borderId="1" xfId="0" applyNumberFormat="1" applyFont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65" fontId="0" fillId="3" borderId="22" xfId="0" applyNumberForma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 wrapText="1"/>
    </xf>
    <xf numFmtId="0" fontId="0" fillId="17" borderId="11" xfId="0" applyFill="1" applyBorder="1" applyAlignment="1">
      <alignment horizontal="left" vertical="center"/>
    </xf>
    <xf numFmtId="0" fontId="19" fillId="3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vertical="center"/>
    </xf>
    <xf numFmtId="14" fontId="0" fillId="17" borderId="11" xfId="0" applyNumberForma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8" fillId="0" borderId="1" xfId="0" applyFont="1" applyBorder="1" applyAlignment="1">
      <alignment vertical="center" wrapText="1"/>
    </xf>
    <xf numFmtId="14" fontId="10" fillId="14" borderId="28" xfId="0" applyNumberFormat="1" applyFont="1" applyFill="1" applyBorder="1" applyAlignment="1">
      <alignment horizontal="center" vertical="center"/>
    </xf>
    <xf numFmtId="14" fontId="10" fillId="3" borderId="15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9" fillId="8" borderId="1" xfId="5" applyFont="1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 wrapText="1"/>
    </xf>
    <xf numFmtId="49" fontId="28" fillId="10" borderId="1" xfId="0" applyNumberFormat="1" applyFont="1" applyFill="1" applyBorder="1" applyAlignment="1">
      <alignment horizontal="center" vertical="center" wrapText="1"/>
    </xf>
    <xf numFmtId="165" fontId="0" fillId="0" borderId="15" xfId="0" applyNumberFormat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/>
    </xf>
    <xf numFmtId="0" fontId="0" fillId="19" borderId="9" xfId="0" applyFill="1" applyBorder="1" applyAlignment="1">
      <alignment vertical="center"/>
    </xf>
    <xf numFmtId="0" fontId="0" fillId="19" borderId="9" xfId="0" applyFill="1" applyBorder="1" applyAlignment="1">
      <alignment horizontal="center" vertical="center"/>
    </xf>
    <xf numFmtId="3" fontId="28" fillId="10" borderId="1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/>
    </xf>
    <xf numFmtId="0" fontId="0" fillId="3" borderId="11" xfId="0" applyFill="1" applyBorder="1" applyAlignment="1">
      <alignment horizontal="left" vertical="center" wrapText="1"/>
    </xf>
    <xf numFmtId="0" fontId="39" fillId="4" borderId="1" xfId="5" applyFont="1" applyFill="1" applyBorder="1" applyAlignment="1">
      <alignment horizontal="center" vertical="center" wrapText="1"/>
    </xf>
    <xf numFmtId="44" fontId="28" fillId="11" borderId="1" xfId="0" applyNumberFormat="1" applyFont="1" applyFill="1" applyBorder="1" applyAlignment="1">
      <alignment horizontal="center" vertical="center"/>
    </xf>
    <xf numFmtId="44" fontId="28" fillId="13" borderId="1" xfId="0" applyNumberFormat="1" applyFont="1" applyFill="1" applyBorder="1" applyAlignment="1">
      <alignment horizontal="center" vertical="center"/>
    </xf>
    <xf numFmtId="0" fontId="28" fillId="27" borderId="1" xfId="0" applyFont="1" applyFill="1" applyBorder="1" applyAlignment="1">
      <alignment horizontal="left" vertical="center" wrapText="1"/>
    </xf>
    <xf numFmtId="166" fontId="28" fillId="27" borderId="1" xfId="0" applyNumberFormat="1" applyFont="1" applyFill="1" applyBorder="1" applyAlignment="1">
      <alignment horizontal="center" vertical="center" wrapText="1"/>
    </xf>
    <xf numFmtId="4" fontId="28" fillId="27" borderId="1" xfId="0" applyNumberFormat="1" applyFont="1" applyFill="1" applyBorder="1" applyAlignment="1">
      <alignment horizontal="right" vertical="center"/>
    </xf>
    <xf numFmtId="3" fontId="39" fillId="27" borderId="1" xfId="5" applyNumberFormat="1" applyFont="1" applyFill="1" applyBorder="1" applyAlignment="1">
      <alignment horizontal="left" vertical="center"/>
    </xf>
    <xf numFmtId="165" fontId="40" fillId="10" borderId="1" xfId="0" applyNumberFormat="1" applyFont="1" applyFill="1" applyBorder="1" applyAlignment="1">
      <alignment horizontal="center" vertical="center"/>
    </xf>
    <xf numFmtId="0" fontId="39" fillId="10" borderId="1" xfId="5" applyFont="1" applyFill="1" applyBorder="1" applyAlignment="1">
      <alignment horizontal="center" vertical="center" wrapText="1"/>
    </xf>
    <xf numFmtId="2" fontId="28" fillId="10" borderId="1" xfId="0" applyNumberFormat="1" applyFont="1" applyFill="1" applyBorder="1" applyAlignment="1">
      <alignment horizontal="center" vertical="center" wrapText="1"/>
    </xf>
    <xf numFmtId="0" fontId="39" fillId="10" borderId="1" xfId="5" applyFont="1" applyFill="1" applyBorder="1" applyAlignment="1">
      <alignment horizontal="center" vertical="center"/>
    </xf>
    <xf numFmtId="166" fontId="28" fillId="10" borderId="1" xfId="0" applyNumberFormat="1" applyFont="1" applyFill="1" applyBorder="1" applyAlignment="1">
      <alignment horizontal="center" vertical="center" wrapText="1"/>
    </xf>
    <xf numFmtId="166" fontId="28" fillId="7" borderId="1" xfId="0" applyNumberFormat="1" applyFont="1" applyFill="1" applyBorder="1" applyAlignment="1">
      <alignment horizontal="center" vertical="center" wrapText="1"/>
    </xf>
    <xf numFmtId="0" fontId="34" fillId="7" borderId="1" xfId="4" applyFont="1" applyFill="1" applyBorder="1" applyAlignment="1">
      <alignment horizontal="center" vertical="center" wrapText="1"/>
    </xf>
    <xf numFmtId="166" fontId="28" fillId="18" borderId="1" xfId="0" applyNumberFormat="1" applyFont="1" applyFill="1" applyBorder="1" applyAlignment="1">
      <alignment horizontal="center" vertical="center" wrapText="1"/>
    </xf>
    <xf numFmtId="0" fontId="34" fillId="18" borderId="1" xfId="4" applyFont="1" applyFill="1" applyBorder="1" applyAlignment="1">
      <alignment horizontal="center" vertical="center" wrapText="1"/>
    </xf>
    <xf numFmtId="165" fontId="40" fillId="8" borderId="1" xfId="0" applyNumberFormat="1" applyFont="1" applyFill="1" applyBorder="1" applyAlignment="1">
      <alignment horizontal="center" vertical="center"/>
    </xf>
    <xf numFmtId="0" fontId="41" fillId="8" borderId="1" xfId="5" applyFont="1" applyFill="1" applyBorder="1" applyAlignment="1">
      <alignment horizontal="center" vertical="center"/>
    </xf>
    <xf numFmtId="3" fontId="28" fillId="27" borderId="26" xfId="0" applyNumberFormat="1" applyFont="1" applyFill="1" applyBorder="1" applyAlignment="1">
      <alignment horizontal="center" vertical="center"/>
    </xf>
    <xf numFmtId="3" fontId="28" fillId="10" borderId="11" xfId="0" applyNumberFormat="1" applyFont="1" applyFill="1" applyBorder="1" applyAlignment="1">
      <alignment horizontal="center" vertical="center"/>
    </xf>
    <xf numFmtId="0" fontId="28" fillId="27" borderId="15" xfId="0" applyFont="1" applyFill="1" applyBorder="1" applyAlignment="1">
      <alignment horizontal="center" vertical="center"/>
    </xf>
    <xf numFmtId="14" fontId="28" fillId="4" borderId="8" xfId="0" applyNumberFormat="1" applyFont="1" applyFill="1" applyBorder="1" applyAlignment="1">
      <alignment horizontal="center" vertical="center"/>
    </xf>
    <xf numFmtId="0" fontId="28" fillId="10" borderId="11" xfId="0" applyFont="1" applyFill="1" applyBorder="1" applyAlignment="1">
      <alignment horizontal="center" vertical="center"/>
    </xf>
    <xf numFmtId="3" fontId="28" fillId="27" borderId="15" xfId="0" applyNumberFormat="1" applyFont="1" applyFill="1" applyBorder="1" applyAlignment="1">
      <alignment horizontal="left" vertical="center"/>
    </xf>
    <xf numFmtId="0" fontId="28" fillId="4" borderId="8" xfId="0" applyFont="1" applyFill="1" applyBorder="1" applyAlignment="1">
      <alignment horizontal="left" vertical="center"/>
    </xf>
    <xf numFmtId="0" fontId="28" fillId="10" borderId="11" xfId="0" applyFont="1" applyFill="1" applyBorder="1" applyAlignment="1">
      <alignment horizontal="left" vertical="center"/>
    </xf>
    <xf numFmtId="0" fontId="28" fillId="8" borderId="1" xfId="0" applyFont="1" applyFill="1" applyBorder="1"/>
    <xf numFmtId="0" fontId="28" fillId="27" borderId="14" xfId="0" applyFont="1" applyFill="1" applyBorder="1" applyAlignment="1">
      <alignment horizontal="center" vertical="center"/>
    </xf>
    <xf numFmtId="0" fontId="28" fillId="4" borderId="8" xfId="0" applyFont="1" applyFill="1" applyBorder="1" applyAlignment="1">
      <alignment horizontal="center" vertical="center"/>
    </xf>
    <xf numFmtId="0" fontId="28" fillId="27" borderId="15" xfId="0" applyFont="1" applyFill="1" applyBorder="1" applyAlignment="1">
      <alignment horizontal="left" vertical="center"/>
    </xf>
    <xf numFmtId="49" fontId="28" fillId="27" borderId="14" xfId="0" applyNumberFormat="1" applyFont="1" applyFill="1" applyBorder="1" applyAlignment="1">
      <alignment horizontal="left" vertical="center"/>
    </xf>
    <xf numFmtId="49" fontId="28" fillId="4" borderId="8" xfId="0" applyNumberFormat="1" applyFont="1" applyFill="1" applyBorder="1" applyAlignment="1">
      <alignment horizontal="left" vertical="center"/>
    </xf>
    <xf numFmtId="0" fontId="28" fillId="27" borderId="28" xfId="0" applyFont="1" applyFill="1" applyBorder="1" applyAlignment="1">
      <alignment horizontal="left" vertical="center"/>
    </xf>
    <xf numFmtId="14" fontId="28" fillId="10" borderId="11" xfId="0" applyNumberFormat="1" applyFont="1" applyFill="1" applyBorder="1" applyAlignment="1">
      <alignment horizontal="left" vertical="center"/>
    </xf>
    <xf numFmtId="8" fontId="28" fillId="27" borderId="27" xfId="0" applyNumberFormat="1" applyFont="1" applyFill="1" applyBorder="1" applyAlignment="1">
      <alignment vertical="center"/>
    </xf>
    <xf numFmtId="8" fontId="28" fillId="4" borderId="8" xfId="0" applyNumberFormat="1" applyFont="1" applyFill="1" applyBorder="1" applyAlignment="1">
      <alignment vertical="center"/>
    </xf>
    <xf numFmtId="165" fontId="28" fillId="10" borderId="11" xfId="0" applyNumberFormat="1" applyFont="1" applyFill="1" applyBorder="1" applyAlignment="1">
      <alignment vertical="center"/>
    </xf>
    <xf numFmtId="165" fontId="28" fillId="27" borderId="14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4" fontId="28" fillId="27" borderId="28" xfId="0" applyNumberFormat="1" applyFont="1" applyFill="1" applyBorder="1" applyAlignment="1">
      <alignment vertical="center"/>
    </xf>
    <xf numFmtId="14" fontId="28" fillId="4" borderId="8" xfId="0" applyNumberFormat="1" applyFont="1" applyFill="1" applyBorder="1" applyAlignment="1">
      <alignment vertical="center"/>
    </xf>
    <xf numFmtId="14" fontId="28" fillId="10" borderId="11" xfId="0" applyNumberFormat="1" applyFont="1" applyFill="1" applyBorder="1" applyAlignment="1">
      <alignment vertical="center"/>
    </xf>
    <xf numFmtId="2" fontId="28" fillId="27" borderId="14" xfId="0" applyNumberFormat="1" applyFont="1" applyFill="1" applyBorder="1" applyAlignment="1">
      <alignment horizontal="center" vertical="center"/>
    </xf>
    <xf numFmtId="2" fontId="28" fillId="4" borderId="8" xfId="0" applyNumberFormat="1" applyFont="1" applyFill="1" applyBorder="1" applyAlignment="1">
      <alignment horizontal="center" vertical="center"/>
    </xf>
    <xf numFmtId="2" fontId="28" fillId="10" borderId="11" xfId="0" applyNumberFormat="1" applyFont="1" applyFill="1" applyBorder="1" applyAlignment="1">
      <alignment horizontal="center" vertical="center"/>
    </xf>
    <xf numFmtId="165" fontId="28" fillId="27" borderId="14" xfId="0" applyNumberFormat="1" applyFont="1" applyFill="1" applyBorder="1" applyAlignment="1">
      <alignment horizontal="right" vertical="center"/>
    </xf>
    <xf numFmtId="165" fontId="28" fillId="4" borderId="8" xfId="0" applyNumberFormat="1" applyFont="1" applyFill="1" applyBorder="1" applyAlignment="1">
      <alignment horizontal="right" vertical="center"/>
    </xf>
    <xf numFmtId="165" fontId="28" fillId="10" borderId="11" xfId="0" applyNumberFormat="1" applyFont="1" applyFill="1" applyBorder="1" applyAlignment="1">
      <alignment horizontal="right" vertical="center"/>
    </xf>
    <xf numFmtId="165" fontId="28" fillId="27" borderId="14" xfId="0" applyNumberFormat="1" applyFont="1" applyFill="1" applyBorder="1" applyAlignment="1">
      <alignment horizontal="center" vertical="center"/>
    </xf>
    <xf numFmtId="165" fontId="28" fillId="4" borderId="8" xfId="0" applyNumberFormat="1" applyFont="1" applyFill="1" applyBorder="1" applyAlignment="1">
      <alignment horizontal="center" vertical="center"/>
    </xf>
    <xf numFmtId="165" fontId="28" fillId="10" borderId="11" xfId="0" applyNumberFormat="1" applyFont="1" applyFill="1" applyBorder="1" applyAlignment="1">
      <alignment horizontal="center" vertical="center"/>
    </xf>
    <xf numFmtId="165" fontId="28" fillId="10" borderId="11" xfId="0" applyNumberFormat="1" applyFont="1" applyFill="1" applyBorder="1" applyAlignment="1">
      <alignment horizontal="center" vertical="center" wrapText="1"/>
    </xf>
    <xf numFmtId="8" fontId="28" fillId="27" borderId="14" xfId="0" applyNumberFormat="1" applyFont="1" applyFill="1" applyBorder="1" applyAlignment="1">
      <alignment horizontal="center" vertical="center"/>
    </xf>
    <xf numFmtId="8" fontId="28" fillId="4" borderId="8" xfId="0" applyNumberFormat="1" applyFont="1" applyFill="1" applyBorder="1" applyAlignment="1">
      <alignment horizontal="center" vertical="center"/>
    </xf>
    <xf numFmtId="165" fontId="28" fillId="8" borderId="1" xfId="0" applyNumberFormat="1" applyFont="1" applyFill="1" applyBorder="1" applyAlignment="1">
      <alignment horizontal="left" vertical="center"/>
    </xf>
    <xf numFmtId="0" fontId="28" fillId="27" borderId="14" xfId="0" applyFont="1" applyFill="1" applyBorder="1" applyAlignment="1">
      <alignment horizontal="center" vertical="center" wrapText="1"/>
    </xf>
    <xf numFmtId="0" fontId="28" fillId="4" borderId="8" xfId="0" applyFont="1" applyFill="1" applyBorder="1" applyAlignment="1">
      <alignment horizontal="center" vertical="center" wrapText="1"/>
    </xf>
    <xf numFmtId="0" fontId="28" fillId="10" borderId="11" xfId="0" applyFont="1" applyFill="1" applyBorder="1" applyAlignment="1">
      <alignment horizontal="center" vertical="center" wrapText="1"/>
    </xf>
    <xf numFmtId="167" fontId="28" fillId="27" borderId="14" xfId="0" applyNumberFormat="1" applyFont="1" applyFill="1" applyBorder="1" applyAlignment="1">
      <alignment horizontal="center" vertical="center"/>
    </xf>
    <xf numFmtId="167" fontId="28" fillId="4" borderId="8" xfId="0" applyNumberFormat="1" applyFont="1" applyFill="1" applyBorder="1" applyAlignment="1">
      <alignment horizontal="center" vertical="center"/>
    </xf>
    <xf numFmtId="167" fontId="28" fillId="10" borderId="11" xfId="0" applyNumberFormat="1" applyFont="1" applyFill="1" applyBorder="1" applyAlignment="1">
      <alignment horizontal="center" vertical="center"/>
    </xf>
    <xf numFmtId="44" fontId="28" fillId="27" borderId="14" xfId="0" applyNumberFormat="1" applyFont="1" applyFill="1" applyBorder="1" applyAlignment="1">
      <alignment horizontal="center" vertical="center"/>
    </xf>
    <xf numFmtId="8" fontId="28" fillId="10" borderId="11" xfId="0" applyNumberFormat="1" applyFont="1" applyFill="1" applyBorder="1" applyAlignment="1">
      <alignment horizontal="center" vertical="center"/>
    </xf>
    <xf numFmtId="167" fontId="28" fillId="27" borderId="8" xfId="0" applyNumberFormat="1" applyFont="1" applyFill="1" applyBorder="1" applyAlignment="1">
      <alignment horizontal="center" vertical="center"/>
    </xf>
    <xf numFmtId="0" fontId="28" fillId="27" borderId="14" xfId="0" applyFont="1" applyFill="1" applyBorder="1" applyAlignment="1">
      <alignment horizontal="center"/>
    </xf>
    <xf numFmtId="0" fontId="28" fillId="10" borderId="11" xfId="0" applyFont="1" applyFill="1" applyBorder="1" applyAlignment="1">
      <alignment vertical="center"/>
    </xf>
    <xf numFmtId="0" fontId="39" fillId="4" borderId="14" xfId="5" applyFont="1" applyFill="1" applyBorder="1" applyAlignment="1">
      <alignment horizontal="center" vertical="center" wrapText="1"/>
    </xf>
    <xf numFmtId="0" fontId="34" fillId="4" borderId="8" xfId="4" applyFont="1" applyFill="1" applyBorder="1" applyAlignment="1">
      <alignment horizontal="center" vertical="center" wrapText="1"/>
    </xf>
    <xf numFmtId="0" fontId="34" fillId="10" borderId="11" xfId="4" applyFont="1" applyFill="1" applyBorder="1" applyAlignment="1">
      <alignment horizontal="center" vertical="center"/>
    </xf>
    <xf numFmtId="0" fontId="28" fillId="4" borderId="14" xfId="0" applyFont="1" applyFill="1" applyBorder="1" applyAlignment="1">
      <alignment horizontal="center" vertical="center"/>
    </xf>
    <xf numFmtId="14" fontId="28" fillId="4" borderId="8" xfId="0" applyNumberFormat="1" applyFont="1" applyFill="1" applyBorder="1" applyAlignment="1">
      <alignment horizontal="center" vertical="center" wrapText="1"/>
    </xf>
    <xf numFmtId="0" fontId="34" fillId="4" borderId="8" xfId="4" applyFont="1" applyFill="1" applyBorder="1" applyAlignment="1">
      <alignment horizontal="center" vertical="center"/>
    </xf>
    <xf numFmtId="0" fontId="34" fillId="27" borderId="14" xfId="4" applyFont="1" applyFill="1" applyBorder="1" applyAlignment="1">
      <alignment horizontal="center" vertical="center"/>
    </xf>
    <xf numFmtId="0" fontId="8" fillId="13" borderId="1" xfId="5" applyFill="1" applyBorder="1" applyAlignment="1">
      <alignment horizontal="center" vertical="center"/>
    </xf>
    <xf numFmtId="8" fontId="0" fillId="0" borderId="12" xfId="0" applyNumberForma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165" fontId="0" fillId="3" borderId="1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14" fontId="0" fillId="16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24" borderId="29" xfId="0" applyFill="1" applyBorder="1" applyAlignment="1">
      <alignment vertical="center"/>
    </xf>
    <xf numFmtId="0" fontId="0" fillId="24" borderId="12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0" fillId="24" borderId="1" xfId="0" applyFill="1" applyBorder="1" applyAlignment="1">
      <alignment vertical="center"/>
    </xf>
    <xf numFmtId="3" fontId="28" fillId="13" borderId="9" xfId="0" applyNumberFormat="1" applyFont="1" applyFill="1" applyBorder="1" applyAlignment="1">
      <alignment horizontal="center" vertical="center"/>
    </xf>
    <xf numFmtId="0" fontId="43" fillId="16" borderId="0" xfId="0" applyFont="1" applyFill="1" applyAlignment="1">
      <alignment wrapText="1"/>
    </xf>
    <xf numFmtId="0" fontId="8" fillId="3" borderId="33" xfId="5" applyFill="1" applyBorder="1" applyAlignment="1">
      <alignment horizontal="center" vertical="center"/>
    </xf>
    <xf numFmtId="167" fontId="28" fillId="13" borderId="1" xfId="0" applyNumberFormat="1" applyFont="1" applyFill="1" applyBorder="1" applyAlignment="1">
      <alignment horizontal="center" vertical="center" wrapText="1"/>
    </xf>
    <xf numFmtId="14" fontId="39" fillId="13" borderId="1" xfId="5" applyNumberFormat="1" applyFont="1" applyFill="1" applyBorder="1" applyAlignment="1">
      <alignment horizontal="center" vertical="center"/>
    </xf>
    <xf numFmtId="14" fontId="0" fillId="14" borderId="38" xfId="0" applyNumberFormat="1" applyFill="1" applyBorder="1" applyAlignment="1">
      <alignment horizontal="center" vertical="center"/>
    </xf>
    <xf numFmtId="3" fontId="28" fillId="7" borderId="1" xfId="0" applyNumberFormat="1" applyFont="1" applyFill="1" applyBorder="1" applyAlignment="1">
      <alignment horizontal="center" vertical="center" wrapText="1"/>
    </xf>
    <xf numFmtId="3" fontId="15" fillId="7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 vertical="center"/>
    </xf>
    <xf numFmtId="165" fontId="15" fillId="7" borderId="1" xfId="0" applyNumberFormat="1" applyFont="1" applyFill="1" applyBorder="1" applyAlignment="1">
      <alignment vertical="center"/>
    </xf>
    <xf numFmtId="14" fontId="15" fillId="7" borderId="1" xfId="0" applyNumberFormat="1" applyFont="1" applyFill="1" applyBorder="1" applyAlignment="1">
      <alignment vertical="center"/>
    </xf>
    <xf numFmtId="165" fontId="15" fillId="7" borderId="1" xfId="0" applyNumberFormat="1" applyFont="1" applyFill="1" applyBorder="1" applyAlignment="1">
      <alignment horizontal="right" vertical="center"/>
    </xf>
    <xf numFmtId="165" fontId="15" fillId="7" borderId="1" xfId="0" applyNumberFormat="1" applyFont="1" applyFill="1" applyBorder="1" applyAlignment="1">
      <alignment horizontal="center" vertical="center"/>
    </xf>
    <xf numFmtId="167" fontId="15" fillId="7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left" vertical="center"/>
    </xf>
    <xf numFmtId="14" fontId="14" fillId="8" borderId="1" xfId="0" applyNumberFormat="1" applyFont="1" applyFill="1" applyBorder="1" applyAlignment="1">
      <alignment horizontal="left" vertical="center"/>
    </xf>
    <xf numFmtId="8" fontId="14" fillId="8" borderId="1" xfId="0" applyNumberFormat="1" applyFont="1" applyFill="1" applyBorder="1" applyAlignment="1">
      <alignment vertical="center"/>
    </xf>
    <xf numFmtId="165" fontId="14" fillId="8" borderId="1" xfId="0" applyNumberFormat="1" applyFont="1" applyFill="1" applyBorder="1" applyAlignment="1">
      <alignment vertical="center"/>
    </xf>
    <xf numFmtId="14" fontId="14" fillId="8" borderId="1" xfId="0" applyNumberFormat="1" applyFont="1" applyFill="1" applyBorder="1" applyAlignment="1">
      <alignment vertical="center"/>
    </xf>
    <xf numFmtId="2" fontId="14" fillId="8" borderId="1" xfId="0" applyNumberFormat="1" applyFont="1" applyFill="1" applyBorder="1" applyAlignment="1">
      <alignment horizontal="center" vertical="center"/>
    </xf>
    <xf numFmtId="165" fontId="14" fillId="8" borderId="1" xfId="0" applyNumberFormat="1" applyFont="1" applyFill="1" applyBorder="1" applyAlignment="1">
      <alignment horizontal="right" vertical="center"/>
    </xf>
    <xf numFmtId="165" fontId="14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167" fontId="14" fillId="8" borderId="1" xfId="0" applyNumberFormat="1" applyFont="1" applyFill="1" applyBorder="1" applyAlignment="1">
      <alignment horizontal="center" vertical="center"/>
    </xf>
    <xf numFmtId="8" fontId="14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vertical="center"/>
    </xf>
    <xf numFmtId="0" fontId="45" fillId="8" borderId="1" xfId="5" applyFont="1" applyFill="1" applyBorder="1" applyAlignment="1">
      <alignment horizontal="center" vertical="center"/>
    </xf>
    <xf numFmtId="14" fontId="14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left" vertical="center"/>
    </xf>
    <xf numFmtId="14" fontId="14" fillId="4" borderId="1" xfId="0" applyNumberFormat="1" applyFont="1" applyFill="1" applyBorder="1" applyAlignment="1">
      <alignment horizontal="left" vertical="center"/>
    </xf>
    <xf numFmtId="165" fontId="14" fillId="4" borderId="1" xfId="0" applyNumberFormat="1" applyFont="1" applyFill="1" applyBorder="1" applyAlignment="1">
      <alignment vertical="center"/>
    </xf>
    <xf numFmtId="14" fontId="14" fillId="4" borderId="1" xfId="0" applyNumberFormat="1" applyFont="1" applyFill="1" applyBorder="1" applyAlignment="1">
      <alignment vertical="center"/>
    </xf>
    <xf numFmtId="2" fontId="14" fillId="4" borderId="1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Border="1" applyAlignment="1">
      <alignment horizontal="right" vertical="center"/>
    </xf>
    <xf numFmtId="165" fontId="14" fillId="4" borderId="1" xfId="0" applyNumberFormat="1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/>
    </xf>
    <xf numFmtId="167" fontId="14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46" fillId="4" borderId="1" xfId="5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67" fontId="15" fillId="4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 vertical="center" wrapText="1"/>
    </xf>
    <xf numFmtId="14" fontId="15" fillId="7" borderId="1" xfId="0" applyNumberFormat="1" applyFont="1" applyFill="1" applyBorder="1" applyAlignment="1">
      <alignment horizontal="left" vertical="center"/>
    </xf>
    <xf numFmtId="8" fontId="15" fillId="7" borderId="1" xfId="0" applyNumberFormat="1" applyFont="1" applyFill="1" applyBorder="1" applyAlignment="1">
      <alignment vertical="center"/>
    </xf>
    <xf numFmtId="2" fontId="15" fillId="7" borderId="1" xfId="0" applyNumberFormat="1" applyFont="1" applyFill="1" applyBorder="1" applyAlignment="1">
      <alignment horizontal="center" vertical="center"/>
    </xf>
    <xf numFmtId="0" fontId="47" fillId="7" borderId="1" xfId="4" applyFont="1" applyFill="1" applyBorder="1" applyAlignment="1">
      <alignment horizontal="center" vertical="center"/>
    </xf>
    <xf numFmtId="3" fontId="15" fillId="11" borderId="1" xfId="0" applyNumberFormat="1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left" vertical="center"/>
    </xf>
    <xf numFmtId="0" fontId="15" fillId="11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left" vertical="center" wrapText="1"/>
    </xf>
    <xf numFmtId="14" fontId="15" fillId="11" borderId="1" xfId="0" applyNumberFormat="1" applyFont="1" applyFill="1" applyBorder="1" applyAlignment="1">
      <alignment horizontal="left" vertical="center"/>
    </xf>
    <xf numFmtId="8" fontId="15" fillId="11" borderId="1" xfId="0" applyNumberFormat="1" applyFont="1" applyFill="1" applyBorder="1" applyAlignment="1">
      <alignment vertical="center"/>
    </xf>
    <xf numFmtId="165" fontId="15" fillId="11" borderId="1" xfId="0" applyNumberFormat="1" applyFont="1" applyFill="1" applyBorder="1" applyAlignment="1">
      <alignment vertical="center"/>
    </xf>
    <xf numFmtId="14" fontId="15" fillId="11" borderId="1" xfId="0" applyNumberFormat="1" applyFont="1" applyFill="1" applyBorder="1" applyAlignment="1">
      <alignment vertical="center"/>
    </xf>
    <xf numFmtId="2" fontId="15" fillId="11" borderId="1" xfId="0" applyNumberFormat="1" applyFont="1" applyFill="1" applyBorder="1" applyAlignment="1">
      <alignment horizontal="center" vertical="center"/>
    </xf>
    <xf numFmtId="165" fontId="15" fillId="11" borderId="1" xfId="0" applyNumberFormat="1" applyFont="1" applyFill="1" applyBorder="1" applyAlignment="1">
      <alignment horizontal="right" vertical="center"/>
    </xf>
    <xf numFmtId="165" fontId="15" fillId="11" borderId="1" xfId="0" applyNumberFormat="1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167" fontId="15" fillId="11" borderId="1" xfId="0" applyNumberFormat="1" applyFont="1" applyFill="1" applyBorder="1" applyAlignment="1">
      <alignment horizontal="center" vertical="center"/>
    </xf>
    <xf numFmtId="0" fontId="47" fillId="11" borderId="1" xfId="4" applyFont="1" applyFill="1" applyBorder="1" applyAlignment="1">
      <alignment horizontal="center" vertical="center"/>
    </xf>
    <xf numFmtId="3" fontId="15" fillId="18" borderId="1" xfId="0" applyNumberFormat="1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left" vertical="center"/>
    </xf>
    <xf numFmtId="0" fontId="15" fillId="18" borderId="1" xfId="0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left" vertical="center" wrapText="1"/>
    </xf>
    <xf numFmtId="14" fontId="15" fillId="18" borderId="1" xfId="0" applyNumberFormat="1" applyFont="1" applyFill="1" applyBorder="1" applyAlignment="1">
      <alignment horizontal="left" vertical="center"/>
    </xf>
    <xf numFmtId="8" fontId="15" fillId="18" borderId="1" xfId="0" applyNumberFormat="1" applyFont="1" applyFill="1" applyBorder="1" applyAlignment="1">
      <alignment vertical="center"/>
    </xf>
    <xf numFmtId="165" fontId="15" fillId="18" borderId="1" xfId="0" applyNumberFormat="1" applyFont="1" applyFill="1" applyBorder="1" applyAlignment="1">
      <alignment vertical="center"/>
    </xf>
    <xf numFmtId="14" fontId="15" fillId="18" borderId="1" xfId="0" applyNumberFormat="1" applyFont="1" applyFill="1" applyBorder="1" applyAlignment="1">
      <alignment vertical="center"/>
    </xf>
    <xf numFmtId="2" fontId="15" fillId="18" borderId="1" xfId="0" applyNumberFormat="1" applyFont="1" applyFill="1" applyBorder="1" applyAlignment="1">
      <alignment horizontal="center" vertical="center"/>
    </xf>
    <xf numFmtId="165" fontId="15" fillId="18" borderId="1" xfId="0" applyNumberFormat="1" applyFont="1" applyFill="1" applyBorder="1" applyAlignment="1">
      <alignment horizontal="right" vertical="center"/>
    </xf>
    <xf numFmtId="165" fontId="15" fillId="18" borderId="1" xfId="0" applyNumberFormat="1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center" vertical="center" wrapText="1"/>
    </xf>
    <xf numFmtId="167" fontId="15" fillId="18" borderId="1" xfId="0" applyNumberFormat="1" applyFont="1" applyFill="1" applyBorder="1" applyAlignment="1">
      <alignment horizontal="center" vertical="center"/>
    </xf>
    <xf numFmtId="0" fontId="47" fillId="18" borderId="1" xfId="4" applyFont="1" applyFill="1" applyBorder="1" applyAlignment="1">
      <alignment horizontal="center" vertical="center"/>
    </xf>
    <xf numFmtId="3" fontId="15" fillId="10" borderId="1" xfId="0" applyNumberFormat="1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left" vertical="center" wrapText="1"/>
    </xf>
    <xf numFmtId="14" fontId="15" fillId="10" borderId="1" xfId="0" applyNumberFormat="1" applyFont="1" applyFill="1" applyBorder="1" applyAlignment="1">
      <alignment horizontal="left" vertical="center"/>
    </xf>
    <xf numFmtId="8" fontId="15" fillId="10" borderId="1" xfId="0" applyNumberFormat="1" applyFont="1" applyFill="1" applyBorder="1" applyAlignment="1">
      <alignment vertical="center"/>
    </xf>
    <xf numFmtId="165" fontId="15" fillId="10" borderId="1" xfId="0" applyNumberFormat="1" applyFont="1" applyFill="1" applyBorder="1" applyAlignment="1">
      <alignment vertical="center"/>
    </xf>
    <xf numFmtId="14" fontId="15" fillId="10" borderId="1" xfId="0" applyNumberFormat="1" applyFont="1" applyFill="1" applyBorder="1" applyAlignment="1">
      <alignment vertical="center"/>
    </xf>
    <xf numFmtId="2" fontId="15" fillId="10" borderId="1" xfId="0" applyNumberFormat="1" applyFont="1" applyFill="1" applyBorder="1" applyAlignment="1">
      <alignment horizontal="center" vertical="center"/>
    </xf>
    <xf numFmtId="165" fontId="15" fillId="10" borderId="1" xfId="0" applyNumberFormat="1" applyFont="1" applyFill="1" applyBorder="1" applyAlignment="1">
      <alignment horizontal="right" vertical="center"/>
    </xf>
    <xf numFmtId="165" fontId="15" fillId="10" borderId="1" xfId="0" applyNumberFormat="1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 wrapText="1"/>
    </xf>
    <xf numFmtId="167" fontId="15" fillId="10" borderId="1" xfId="0" applyNumberFormat="1" applyFont="1" applyFill="1" applyBorder="1" applyAlignment="1">
      <alignment horizontal="center" vertical="center"/>
    </xf>
    <xf numFmtId="0" fontId="47" fillId="10" borderId="1" xfId="4" applyFont="1" applyFill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3" fontId="14" fillId="18" borderId="1" xfId="0" applyNumberFormat="1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left" vertical="center"/>
    </xf>
    <xf numFmtId="0" fontId="14" fillId="18" borderId="1" xfId="0" applyFont="1" applyFill="1" applyBorder="1" applyAlignment="1">
      <alignment horizontal="left" vertical="center" wrapText="1"/>
    </xf>
    <xf numFmtId="49" fontId="14" fillId="18" borderId="1" xfId="0" applyNumberFormat="1" applyFont="1" applyFill="1" applyBorder="1" applyAlignment="1">
      <alignment horizontal="left" vertical="center"/>
    </xf>
    <xf numFmtId="14" fontId="14" fillId="18" borderId="1" xfId="0" applyNumberFormat="1" applyFont="1" applyFill="1" applyBorder="1" applyAlignment="1">
      <alignment horizontal="left" vertical="center"/>
    </xf>
    <xf numFmtId="8" fontId="14" fillId="18" borderId="1" xfId="0" applyNumberFormat="1" applyFont="1" applyFill="1" applyBorder="1" applyAlignment="1">
      <alignment vertical="center"/>
    </xf>
    <xf numFmtId="165" fontId="14" fillId="18" borderId="1" xfId="0" applyNumberFormat="1" applyFont="1" applyFill="1" applyBorder="1" applyAlignment="1">
      <alignment vertical="center"/>
    </xf>
    <xf numFmtId="14" fontId="14" fillId="18" borderId="1" xfId="0" applyNumberFormat="1" applyFont="1" applyFill="1" applyBorder="1" applyAlignment="1">
      <alignment vertical="center"/>
    </xf>
    <xf numFmtId="2" fontId="14" fillId="18" borderId="1" xfId="0" applyNumberFormat="1" applyFont="1" applyFill="1" applyBorder="1" applyAlignment="1">
      <alignment horizontal="center" vertical="center"/>
    </xf>
    <xf numFmtId="165" fontId="14" fillId="18" borderId="1" xfId="0" applyNumberFormat="1" applyFont="1" applyFill="1" applyBorder="1" applyAlignment="1">
      <alignment horizontal="right" vertical="center"/>
    </xf>
    <xf numFmtId="165" fontId="14" fillId="18" borderId="1" xfId="0" applyNumberFormat="1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 vertical="center" wrapText="1"/>
    </xf>
    <xf numFmtId="167" fontId="14" fillId="18" borderId="1" xfId="0" applyNumberFormat="1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/>
    </xf>
    <xf numFmtId="0" fontId="14" fillId="18" borderId="1" xfId="0" applyFont="1" applyFill="1" applyBorder="1" applyAlignment="1">
      <alignment vertical="center"/>
    </xf>
    <xf numFmtId="0" fontId="45" fillId="18" borderId="1" xfId="4" applyFont="1" applyFill="1" applyBorder="1" applyAlignment="1">
      <alignment horizontal="center" vertical="center" wrapText="1"/>
    </xf>
    <xf numFmtId="0" fontId="45" fillId="18" borderId="1" xfId="4" applyFont="1" applyFill="1" applyBorder="1" applyAlignment="1">
      <alignment horizontal="center" vertical="center"/>
    </xf>
    <xf numFmtId="3" fontId="14" fillId="11" borderId="1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left" vertical="center"/>
    </xf>
    <xf numFmtId="0" fontId="14" fillId="11" borderId="1" xfId="0" applyFont="1" applyFill="1" applyBorder="1" applyAlignment="1">
      <alignment horizontal="left" vertical="center" wrapText="1"/>
    </xf>
    <xf numFmtId="49" fontId="14" fillId="11" borderId="1" xfId="0" applyNumberFormat="1" applyFont="1" applyFill="1" applyBorder="1" applyAlignment="1">
      <alignment horizontal="left" vertical="center"/>
    </xf>
    <xf numFmtId="14" fontId="14" fillId="11" borderId="1" xfId="0" applyNumberFormat="1" applyFont="1" applyFill="1" applyBorder="1" applyAlignment="1">
      <alignment horizontal="left" vertical="center"/>
    </xf>
    <xf numFmtId="8" fontId="14" fillId="11" borderId="1" xfId="0" applyNumberFormat="1" applyFont="1" applyFill="1" applyBorder="1" applyAlignment="1">
      <alignment vertical="center"/>
    </xf>
    <xf numFmtId="165" fontId="14" fillId="11" borderId="1" xfId="0" applyNumberFormat="1" applyFont="1" applyFill="1" applyBorder="1" applyAlignment="1">
      <alignment vertical="center"/>
    </xf>
    <xf numFmtId="14" fontId="14" fillId="11" borderId="1" xfId="0" applyNumberFormat="1" applyFont="1" applyFill="1" applyBorder="1" applyAlignment="1">
      <alignment vertical="center"/>
    </xf>
    <xf numFmtId="2" fontId="14" fillId="11" borderId="1" xfId="0" applyNumberFormat="1" applyFont="1" applyFill="1" applyBorder="1" applyAlignment="1">
      <alignment horizontal="center" vertical="center"/>
    </xf>
    <xf numFmtId="165" fontId="14" fillId="11" borderId="1" xfId="0" applyNumberFormat="1" applyFont="1" applyFill="1" applyBorder="1" applyAlignment="1">
      <alignment horizontal="right" vertical="center"/>
    </xf>
    <xf numFmtId="165" fontId="14" fillId="11" borderId="1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 wrapText="1"/>
    </xf>
    <xf numFmtId="167" fontId="14" fillId="11" borderId="1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/>
    </xf>
    <xf numFmtId="0" fontId="14" fillId="11" borderId="1" xfId="0" applyFont="1" applyFill="1" applyBorder="1" applyAlignment="1">
      <alignment vertical="center"/>
    </xf>
    <xf numFmtId="0" fontId="45" fillId="11" borderId="1" xfId="4" applyFont="1" applyFill="1" applyBorder="1" applyAlignment="1">
      <alignment horizontal="center" vertical="center" wrapText="1"/>
    </xf>
    <xf numFmtId="0" fontId="45" fillId="11" borderId="1" xfId="4" applyFont="1" applyFill="1" applyBorder="1" applyAlignment="1">
      <alignment horizontal="center" vertical="center"/>
    </xf>
    <xf numFmtId="3" fontId="14" fillId="13" borderId="1" xfId="0" applyNumberFormat="1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left" vertical="center"/>
    </xf>
    <xf numFmtId="0" fontId="14" fillId="13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left" vertical="center" wrapText="1"/>
    </xf>
    <xf numFmtId="49" fontId="14" fillId="13" borderId="1" xfId="0" applyNumberFormat="1" applyFont="1" applyFill="1" applyBorder="1" applyAlignment="1">
      <alignment horizontal="left" vertical="center"/>
    </xf>
    <xf numFmtId="14" fontId="14" fillId="13" borderId="1" xfId="0" applyNumberFormat="1" applyFont="1" applyFill="1" applyBorder="1" applyAlignment="1">
      <alignment horizontal="left" vertical="center"/>
    </xf>
    <xf numFmtId="8" fontId="14" fillId="13" borderId="1" xfId="0" applyNumberFormat="1" applyFont="1" applyFill="1" applyBorder="1" applyAlignment="1">
      <alignment vertical="center"/>
    </xf>
    <xf numFmtId="165" fontId="14" fillId="13" borderId="1" xfId="0" applyNumberFormat="1" applyFont="1" applyFill="1" applyBorder="1" applyAlignment="1">
      <alignment vertical="center"/>
    </xf>
    <xf numFmtId="14" fontId="14" fillId="13" borderId="1" xfId="0" applyNumberFormat="1" applyFont="1" applyFill="1" applyBorder="1" applyAlignment="1">
      <alignment vertical="center"/>
    </xf>
    <xf numFmtId="2" fontId="14" fillId="13" borderId="1" xfId="0" applyNumberFormat="1" applyFont="1" applyFill="1" applyBorder="1" applyAlignment="1">
      <alignment horizontal="center" vertical="center"/>
    </xf>
    <xf numFmtId="165" fontId="14" fillId="13" borderId="1" xfId="0" applyNumberFormat="1" applyFont="1" applyFill="1" applyBorder="1" applyAlignment="1">
      <alignment horizontal="right" vertical="center"/>
    </xf>
    <xf numFmtId="165" fontId="14" fillId="13" borderId="1" xfId="0" applyNumberFormat="1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 wrapText="1"/>
    </xf>
    <xf numFmtId="167" fontId="14" fillId="13" borderId="1" xfId="0" applyNumberFormat="1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/>
    </xf>
    <xf numFmtId="0" fontId="14" fillId="13" borderId="1" xfId="0" applyFont="1" applyFill="1" applyBorder="1" applyAlignment="1">
      <alignment vertical="center"/>
    </xf>
    <xf numFmtId="0" fontId="45" fillId="13" borderId="1" xfId="4" applyFont="1" applyFill="1" applyBorder="1" applyAlignment="1">
      <alignment horizontal="center" vertical="center" wrapText="1"/>
    </xf>
    <xf numFmtId="0" fontId="45" fillId="13" borderId="1" xfId="4" applyFont="1" applyFill="1" applyBorder="1" applyAlignment="1">
      <alignment horizontal="center" vertical="center"/>
    </xf>
    <xf numFmtId="3" fontId="14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left" vertical="center" wrapText="1"/>
    </xf>
    <xf numFmtId="49" fontId="14" fillId="7" borderId="1" xfId="0" applyNumberFormat="1" applyFont="1" applyFill="1" applyBorder="1" applyAlignment="1">
      <alignment horizontal="left" vertical="center"/>
    </xf>
    <xf numFmtId="14" fontId="14" fillId="7" borderId="1" xfId="0" applyNumberFormat="1" applyFont="1" applyFill="1" applyBorder="1" applyAlignment="1">
      <alignment horizontal="left" vertical="center"/>
    </xf>
    <xf numFmtId="8" fontId="14" fillId="7" borderId="1" xfId="0" applyNumberFormat="1" applyFont="1" applyFill="1" applyBorder="1" applyAlignment="1">
      <alignment vertical="center"/>
    </xf>
    <xf numFmtId="165" fontId="14" fillId="7" borderId="1" xfId="0" applyNumberFormat="1" applyFont="1" applyFill="1" applyBorder="1" applyAlignment="1">
      <alignment vertical="center"/>
    </xf>
    <xf numFmtId="14" fontId="14" fillId="7" borderId="1" xfId="0" applyNumberFormat="1" applyFont="1" applyFill="1" applyBorder="1" applyAlignment="1">
      <alignment vertical="center"/>
    </xf>
    <xf numFmtId="2" fontId="14" fillId="7" borderId="1" xfId="0" applyNumberFormat="1" applyFont="1" applyFill="1" applyBorder="1" applyAlignment="1">
      <alignment horizontal="center" vertical="center"/>
    </xf>
    <xf numFmtId="165" fontId="14" fillId="7" borderId="1" xfId="0" applyNumberFormat="1" applyFont="1" applyFill="1" applyBorder="1" applyAlignment="1">
      <alignment horizontal="right" vertical="center"/>
    </xf>
    <xf numFmtId="165" fontId="14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167" fontId="14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/>
    </xf>
    <xf numFmtId="0" fontId="14" fillId="7" borderId="1" xfId="0" applyFont="1" applyFill="1" applyBorder="1" applyAlignment="1">
      <alignment vertical="center"/>
    </xf>
    <xf numFmtId="0" fontId="45" fillId="7" borderId="1" xfId="4" applyFont="1" applyFill="1" applyBorder="1" applyAlignment="1">
      <alignment horizontal="center" vertical="center" wrapText="1"/>
    </xf>
    <xf numFmtId="0" fontId="45" fillId="7" borderId="1" xfId="4" applyFont="1" applyFill="1" applyBorder="1" applyAlignment="1">
      <alignment horizontal="center" vertical="center"/>
    </xf>
    <xf numFmtId="3" fontId="14" fillId="10" borderId="1" xfId="0" applyNumberFormat="1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left" vertical="center"/>
    </xf>
    <xf numFmtId="0" fontId="14" fillId="10" borderId="1" xfId="0" applyFont="1" applyFill="1" applyBorder="1" applyAlignment="1">
      <alignment horizontal="left" vertical="center" wrapText="1"/>
    </xf>
    <xf numFmtId="49" fontId="14" fillId="10" borderId="1" xfId="0" applyNumberFormat="1" applyFont="1" applyFill="1" applyBorder="1" applyAlignment="1">
      <alignment horizontal="left" vertical="center"/>
    </xf>
    <xf numFmtId="14" fontId="14" fillId="10" borderId="1" xfId="0" applyNumberFormat="1" applyFont="1" applyFill="1" applyBorder="1" applyAlignment="1">
      <alignment horizontal="left" vertical="center"/>
    </xf>
    <xf numFmtId="8" fontId="14" fillId="10" borderId="1" xfId="0" applyNumberFormat="1" applyFont="1" applyFill="1" applyBorder="1" applyAlignment="1">
      <alignment vertical="center"/>
    </xf>
    <xf numFmtId="165" fontId="14" fillId="10" borderId="1" xfId="0" applyNumberFormat="1" applyFont="1" applyFill="1" applyBorder="1" applyAlignment="1">
      <alignment vertical="center"/>
    </xf>
    <xf numFmtId="14" fontId="14" fillId="10" borderId="1" xfId="0" applyNumberFormat="1" applyFont="1" applyFill="1" applyBorder="1" applyAlignment="1">
      <alignment vertical="center"/>
    </xf>
    <xf numFmtId="2" fontId="14" fillId="10" borderId="1" xfId="0" applyNumberFormat="1" applyFont="1" applyFill="1" applyBorder="1" applyAlignment="1">
      <alignment horizontal="center" vertical="center"/>
    </xf>
    <xf numFmtId="165" fontId="14" fillId="10" borderId="1" xfId="0" applyNumberFormat="1" applyFont="1" applyFill="1" applyBorder="1" applyAlignment="1">
      <alignment horizontal="right" vertical="center"/>
    </xf>
    <xf numFmtId="165" fontId="14" fillId="10" borderId="1" xfId="0" applyNumberFormat="1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167" fontId="14" fillId="10" borderId="1" xfId="0" applyNumberFormat="1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/>
    </xf>
    <xf numFmtId="0" fontId="14" fillId="10" borderId="1" xfId="0" applyFont="1" applyFill="1" applyBorder="1" applyAlignment="1">
      <alignment vertical="center"/>
    </xf>
    <xf numFmtId="0" fontId="45" fillId="10" borderId="1" xfId="4" applyFont="1" applyFill="1" applyBorder="1" applyAlignment="1">
      <alignment horizontal="center" vertical="center" wrapText="1"/>
    </xf>
    <xf numFmtId="0" fontId="45" fillId="10" borderId="1" xfId="4" applyFont="1" applyFill="1" applyBorder="1" applyAlignment="1">
      <alignment horizontal="center" vertical="center"/>
    </xf>
    <xf numFmtId="0" fontId="14" fillId="7" borderId="0" xfId="0" applyFont="1" applyFill="1" applyAlignment="1">
      <alignment vertical="center" wrapText="1"/>
    </xf>
    <xf numFmtId="14" fontId="14" fillId="7" borderId="1" xfId="0" applyNumberFormat="1" applyFont="1" applyFill="1" applyBorder="1" applyAlignment="1">
      <alignment horizontal="center" vertical="center"/>
    </xf>
    <xf numFmtId="4" fontId="14" fillId="7" borderId="1" xfId="0" applyNumberFormat="1" applyFont="1" applyFill="1" applyBorder="1" applyAlignment="1">
      <alignment horizontal="center" vertical="center"/>
    </xf>
    <xf numFmtId="164" fontId="14" fillId="7" borderId="1" xfId="0" applyNumberFormat="1" applyFont="1" applyFill="1" applyBorder="1" applyAlignment="1">
      <alignment horizontal="center" vertical="center"/>
    </xf>
    <xf numFmtId="0" fontId="46" fillId="7" borderId="1" xfId="5" applyFont="1" applyFill="1" applyBorder="1" applyAlignment="1">
      <alignment horizontal="center" vertical="center"/>
    </xf>
    <xf numFmtId="3" fontId="14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8" fontId="14" fillId="4" borderId="1" xfId="0" applyNumberFormat="1" applyFont="1" applyFill="1" applyBorder="1" applyAlignment="1">
      <alignment vertical="center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vertical="center"/>
    </xf>
    <xf numFmtId="0" fontId="45" fillId="4" borderId="1" xfId="4" applyFont="1" applyFill="1" applyBorder="1" applyAlignment="1">
      <alignment horizontal="center" vertical="center" wrapText="1"/>
    </xf>
    <xf numFmtId="0" fontId="45" fillId="4" borderId="1" xfId="4" applyFont="1" applyFill="1" applyBorder="1" applyAlignment="1">
      <alignment horizontal="center" vertical="center"/>
    </xf>
    <xf numFmtId="3" fontId="14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center"/>
    </xf>
    <xf numFmtId="0" fontId="46" fillId="8" borderId="1" xfId="5" applyFont="1" applyFill="1" applyBorder="1" applyAlignment="1">
      <alignment horizontal="center" vertical="center"/>
    </xf>
    <xf numFmtId="3" fontId="28" fillId="13" borderId="8" xfId="0" applyNumberFormat="1" applyFont="1" applyFill="1" applyBorder="1" applyAlignment="1">
      <alignment horizontal="center" vertical="center"/>
    </xf>
    <xf numFmtId="3" fontId="28" fillId="13" borderId="17" xfId="0" applyNumberFormat="1" applyFont="1" applyFill="1" applyBorder="1" applyAlignment="1">
      <alignment horizontal="center" vertical="center"/>
    </xf>
    <xf numFmtId="0" fontId="8" fillId="4" borderId="1" xfId="5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167" fontId="15" fillId="8" borderId="1" xfId="0" applyNumberFormat="1" applyFont="1" applyFill="1" applyBorder="1" applyAlignment="1">
      <alignment horizontal="center" vertical="center"/>
    </xf>
    <xf numFmtId="8" fontId="15" fillId="8" borderId="1" xfId="0" applyNumberFormat="1" applyFont="1" applyFill="1" applyBorder="1" applyAlignment="1">
      <alignment horizontal="center" vertical="center"/>
    </xf>
    <xf numFmtId="165" fontId="28" fillId="0" borderId="0" xfId="0" applyNumberFormat="1" applyFont="1" applyAlignment="1">
      <alignment horizontal="right" vertical="center"/>
    </xf>
    <xf numFmtId="14" fontId="10" fillId="0" borderId="0" xfId="0" applyNumberFormat="1" applyFont="1" applyAlignment="1">
      <alignment vertical="center"/>
    </xf>
    <xf numFmtId="167" fontId="10" fillId="3" borderId="11" xfId="0" applyNumberFormat="1" applyFont="1" applyFill="1" applyBorder="1" applyAlignment="1">
      <alignment horizontal="center" vertical="center"/>
    </xf>
    <xf numFmtId="167" fontId="10" fillId="3" borderId="25" xfId="0" applyNumberFormat="1" applyFont="1" applyFill="1" applyBorder="1" applyAlignment="1">
      <alignment horizontal="center" vertical="center"/>
    </xf>
    <xf numFmtId="0" fontId="44" fillId="0" borderId="11" xfId="0" applyFont="1" applyBorder="1"/>
    <xf numFmtId="14" fontId="10" fillId="0" borderId="1" xfId="0" applyNumberFormat="1" applyFont="1" applyBorder="1" applyAlignment="1">
      <alignment horizontal="center" vertical="center" wrapText="1"/>
    </xf>
    <xf numFmtId="165" fontId="0" fillId="0" borderId="32" xfId="0" applyNumberFormat="1" applyBorder="1" applyAlignment="1">
      <alignment vertical="center"/>
    </xf>
    <xf numFmtId="0" fontId="8" fillId="0" borderId="8" xfId="5" applyBorder="1" applyAlignment="1">
      <alignment horizontal="center" vertical="center"/>
    </xf>
    <xf numFmtId="0" fontId="8" fillId="0" borderId="8" xfId="5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4" fontId="0" fillId="0" borderId="10" xfId="0" applyNumberFormat="1" applyBorder="1" applyAlignment="1">
      <alignment vertical="center"/>
    </xf>
    <xf numFmtId="4" fontId="18" fillId="5" borderId="20" xfId="0" applyNumberFormat="1" applyFont="1" applyFill="1" applyBorder="1" applyAlignment="1">
      <alignment vertical="center" wrapText="1"/>
    </xf>
    <xf numFmtId="4" fontId="0" fillId="0" borderId="3" xfId="0" applyNumberFormat="1" applyBorder="1" applyAlignment="1">
      <alignment horizontal="center" vertical="center"/>
    </xf>
    <xf numFmtId="4" fontId="0" fillId="3" borderId="3" xfId="0" applyNumberFormat="1" applyFill="1" applyBorder="1" applyAlignment="1">
      <alignment horizontal="center" vertical="center"/>
    </xf>
    <xf numFmtId="4" fontId="0" fillId="17" borderId="3" xfId="0" applyNumberForma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0" fillId="0" borderId="20" xfId="0" applyNumberForma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16" borderId="19" xfId="0" applyNumberFormat="1" applyFill="1" applyBorder="1" applyAlignment="1">
      <alignment horizontal="center" vertical="center"/>
    </xf>
    <xf numFmtId="4" fontId="0" fillId="16" borderId="11" xfId="0" applyNumberFormat="1" applyFill="1" applyBorder="1" applyAlignment="1">
      <alignment horizontal="center" vertical="center"/>
    </xf>
    <xf numFmtId="4" fontId="0" fillId="16" borderId="3" xfId="0" applyNumberFormat="1" applyFill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25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4" fontId="0" fillId="3" borderId="22" xfId="0" applyNumberFormat="1" applyFill="1" applyBorder="1" applyAlignment="1">
      <alignment horizontal="center" vertical="center"/>
    </xf>
    <xf numFmtId="2" fontId="0" fillId="14" borderId="11" xfId="0" applyNumberForma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9" fontId="0" fillId="3" borderId="1" xfId="1" applyFont="1" applyFill="1" applyBorder="1" applyAlignment="1">
      <alignment horizontal="center" vertical="center"/>
    </xf>
    <xf numFmtId="4" fontId="0" fillId="14" borderId="8" xfId="0" applyNumberFormat="1" applyFill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" fontId="0" fillId="16" borderId="1" xfId="0" applyNumberFormat="1" applyFill="1" applyBorder="1" applyAlignment="1">
      <alignment horizontal="center" vertical="center"/>
    </xf>
    <xf numFmtId="4" fontId="0" fillId="14" borderId="17" xfId="0" applyNumberFormat="1" applyFill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11" xfId="1" applyFont="1" applyFill="1" applyBorder="1" applyAlignment="1">
      <alignment horizontal="center" vertical="center"/>
    </xf>
    <xf numFmtId="9" fontId="0" fillId="0" borderId="9" xfId="1" applyFont="1" applyFill="1" applyBorder="1" applyAlignment="1">
      <alignment horizontal="center" vertical="center"/>
    </xf>
    <xf numFmtId="9" fontId="0" fillId="0" borderId="8" xfId="1" applyFont="1" applyFill="1" applyBorder="1" applyAlignment="1">
      <alignment horizontal="center" vertical="center"/>
    </xf>
    <xf numFmtId="165" fontId="0" fillId="0" borderId="11" xfId="1" applyNumberFormat="1" applyFont="1" applyFill="1" applyBorder="1" applyAlignment="1">
      <alignment horizontal="center" vertical="center"/>
    </xf>
    <xf numFmtId="9" fontId="0" fillId="0" borderId="11" xfId="3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16" borderId="18" xfId="0" applyFill="1" applyBorder="1" applyAlignment="1">
      <alignment horizontal="center" vertical="center"/>
    </xf>
    <xf numFmtId="4" fontId="0" fillId="16" borderId="8" xfId="0" applyNumberFormat="1" applyFill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4" fontId="0" fillId="16" borderId="6" xfId="0" applyNumberFormat="1" applyFill="1" applyBorder="1" applyAlignment="1">
      <alignment horizontal="center" vertical="center"/>
    </xf>
    <xf numFmtId="9" fontId="0" fillId="16" borderId="11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9" fontId="0" fillId="3" borderId="11" xfId="1" applyFont="1" applyFill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165" fontId="0" fillId="16" borderId="11" xfId="1" applyNumberFormat="1" applyFont="1" applyFill="1" applyBorder="1" applyAlignment="1">
      <alignment horizontal="center" vertical="center"/>
    </xf>
    <xf numFmtId="165" fontId="0" fillId="16" borderId="11" xfId="3" applyNumberFormat="1" applyFont="1" applyFill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11" xfId="3" applyNumberFormat="1" applyFont="1" applyBorder="1" applyAlignment="1">
      <alignment horizontal="center" vertical="center"/>
    </xf>
    <xf numFmtId="165" fontId="0" fillId="0" borderId="8" xfId="1" applyNumberFormat="1" applyFont="1" applyFill="1" applyBorder="1" applyAlignment="1">
      <alignment horizontal="center" vertical="center"/>
    </xf>
    <xf numFmtId="9" fontId="0" fillId="0" borderId="8" xfId="3" applyFont="1" applyBorder="1" applyAlignment="1">
      <alignment horizontal="center" vertical="center"/>
    </xf>
    <xf numFmtId="165" fontId="0" fillId="0" borderId="11" xfId="1" applyNumberFormat="1" applyFont="1" applyBorder="1" applyAlignment="1">
      <alignment horizontal="center" vertical="center"/>
    </xf>
    <xf numFmtId="4" fontId="0" fillId="0" borderId="37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165" fontId="0" fillId="0" borderId="14" xfId="1" applyNumberFormat="1" applyFont="1" applyBorder="1" applyAlignment="1">
      <alignment horizontal="center" vertical="center"/>
    </xf>
    <xf numFmtId="9" fontId="0" fillId="0" borderId="14" xfId="3" applyFont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 wrapText="1"/>
    </xf>
    <xf numFmtId="165" fontId="0" fillId="0" borderId="33" xfId="1" applyNumberFormat="1" applyFont="1" applyFill="1" applyBorder="1" applyAlignment="1">
      <alignment horizontal="center" vertical="center"/>
    </xf>
    <xf numFmtId="9" fontId="0" fillId="0" borderId="33" xfId="3" applyFont="1" applyBorder="1" applyAlignment="1">
      <alignment horizontal="center" vertical="center"/>
    </xf>
    <xf numFmtId="165" fontId="0" fillId="0" borderId="25" xfId="1" applyNumberFormat="1" applyFont="1" applyFill="1" applyBorder="1" applyAlignment="1">
      <alignment horizontal="center" vertical="center"/>
    </xf>
    <xf numFmtId="9" fontId="0" fillId="0" borderId="25" xfId="3" applyFont="1" applyBorder="1" applyAlignment="1">
      <alignment horizontal="center" vertical="center"/>
    </xf>
    <xf numFmtId="4" fontId="0" fillId="3" borderId="12" xfId="0" applyNumberFormat="1" applyFill="1" applyBorder="1" applyAlignment="1">
      <alignment horizontal="center" vertical="center"/>
    </xf>
    <xf numFmtId="165" fontId="0" fillId="3" borderId="11" xfId="1" applyNumberFormat="1" applyFont="1" applyFill="1" applyBorder="1" applyAlignment="1">
      <alignment horizontal="center" vertical="center"/>
    </xf>
    <xf numFmtId="49" fontId="0" fillId="3" borderId="11" xfId="3" applyNumberFormat="1" applyFont="1" applyFill="1" applyBorder="1" applyAlignment="1">
      <alignment horizontal="center" vertical="center"/>
    </xf>
    <xf numFmtId="4" fontId="0" fillId="3" borderId="11" xfId="0" applyNumberFormat="1" applyFill="1" applyBorder="1" applyAlignment="1">
      <alignment horizontal="center" vertical="center"/>
    </xf>
    <xf numFmtId="0" fontId="8" fillId="0" borderId="13" xfId="5" applyBorder="1" applyAlignment="1">
      <alignment horizontal="center" vertical="center"/>
    </xf>
    <xf numFmtId="165" fontId="0" fillId="3" borderId="25" xfId="0" applyNumberFormat="1" applyFill="1" applyBorder="1" applyAlignment="1">
      <alignment horizontal="center" vertical="center"/>
    </xf>
    <xf numFmtId="14" fontId="0" fillId="3" borderId="34" xfId="0" applyNumberFormat="1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 wrapText="1"/>
    </xf>
    <xf numFmtId="14" fontId="0" fillId="0" borderId="27" xfId="0" applyNumberFormat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3" fontId="15" fillId="8" borderId="1" xfId="0" applyNumberFormat="1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left" vertical="center"/>
    </xf>
    <xf numFmtId="0" fontId="15" fillId="8" borderId="1" xfId="0" applyFont="1" applyFill="1" applyBorder="1" applyAlignment="1">
      <alignment horizontal="center" vertical="center"/>
    </xf>
    <xf numFmtId="14" fontId="15" fillId="8" borderId="1" xfId="0" applyNumberFormat="1" applyFont="1" applyFill="1" applyBorder="1" applyAlignment="1">
      <alignment horizontal="left" vertical="center"/>
    </xf>
    <xf numFmtId="8" fontId="15" fillId="8" borderId="1" xfId="0" applyNumberFormat="1" applyFont="1" applyFill="1" applyBorder="1" applyAlignment="1">
      <alignment vertical="center"/>
    </xf>
    <xf numFmtId="165" fontId="15" fillId="8" borderId="1" xfId="0" applyNumberFormat="1" applyFont="1" applyFill="1" applyBorder="1" applyAlignment="1">
      <alignment vertical="center"/>
    </xf>
    <xf numFmtId="14" fontId="15" fillId="8" borderId="1" xfId="0" applyNumberFormat="1" applyFont="1" applyFill="1" applyBorder="1" applyAlignment="1">
      <alignment vertical="center"/>
    </xf>
    <xf numFmtId="2" fontId="15" fillId="8" borderId="1" xfId="0" applyNumberFormat="1" applyFont="1" applyFill="1" applyBorder="1" applyAlignment="1">
      <alignment horizontal="center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vertical="center"/>
    </xf>
    <xf numFmtId="0" fontId="48" fillId="8" borderId="1" xfId="5" applyFont="1" applyFill="1" applyBorder="1" applyAlignment="1">
      <alignment horizontal="center" vertical="center"/>
    </xf>
    <xf numFmtId="0" fontId="8" fillId="8" borderId="1" xfId="5" applyFill="1" applyBorder="1" applyAlignment="1">
      <alignment horizontal="center" vertical="center"/>
    </xf>
    <xf numFmtId="0" fontId="15" fillId="10" borderId="1" xfId="0" applyFont="1" applyFill="1" applyBorder="1" applyAlignment="1">
      <alignment vertical="center"/>
    </xf>
    <xf numFmtId="0" fontId="47" fillId="10" borderId="1" xfId="4" applyFont="1" applyFill="1" applyBorder="1" applyAlignment="1">
      <alignment horizontal="center" vertical="center" wrapText="1"/>
    </xf>
    <xf numFmtId="14" fontId="15" fillId="10" borderId="1" xfId="0" applyNumberFormat="1" applyFont="1" applyFill="1" applyBorder="1" applyAlignment="1">
      <alignment horizontal="center" vertical="center" wrapText="1"/>
    </xf>
    <xf numFmtId="14" fontId="47" fillId="10" borderId="1" xfId="4" applyNumberFormat="1" applyFont="1" applyFill="1" applyBorder="1" applyAlignment="1">
      <alignment horizontal="center" vertical="center"/>
    </xf>
    <xf numFmtId="49" fontId="15" fillId="10" borderId="1" xfId="0" applyNumberFormat="1" applyFont="1" applyFill="1" applyBorder="1" applyAlignment="1">
      <alignment horizontal="center" vertical="center"/>
    </xf>
    <xf numFmtId="14" fontId="15" fillId="10" borderId="1" xfId="0" applyNumberFormat="1" applyFont="1" applyFill="1" applyBorder="1" applyAlignment="1">
      <alignment horizontal="center" vertical="center"/>
    </xf>
    <xf numFmtId="0" fontId="49" fillId="10" borderId="0" xfId="0" applyFont="1" applyFill="1" applyAlignment="1">
      <alignment horizontal="center" vertical="center"/>
    </xf>
    <xf numFmtId="0" fontId="49" fillId="10" borderId="11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left" vertical="center"/>
    </xf>
    <xf numFmtId="0" fontId="28" fillId="10" borderId="8" xfId="0" applyFont="1" applyFill="1" applyBorder="1" applyAlignment="1">
      <alignment horizontal="center" vertical="center"/>
    </xf>
    <xf numFmtId="0" fontId="28" fillId="10" borderId="9" xfId="0" applyFont="1" applyFill="1" applyBorder="1" applyAlignment="1">
      <alignment horizontal="center" vertical="center"/>
    </xf>
    <xf numFmtId="49" fontId="28" fillId="10" borderId="11" xfId="0" applyNumberFormat="1" applyFont="1" applyFill="1" applyBorder="1" applyAlignment="1">
      <alignment horizontal="center" vertical="center"/>
    </xf>
    <xf numFmtId="14" fontId="28" fillId="10" borderId="11" xfId="0" applyNumberFormat="1" applyFont="1" applyFill="1" applyBorder="1" applyAlignment="1">
      <alignment horizontal="center" vertical="center"/>
    </xf>
    <xf numFmtId="49" fontId="28" fillId="10" borderId="6" xfId="0" applyNumberFormat="1" applyFont="1" applyFill="1" applyBorder="1" applyAlignment="1">
      <alignment horizontal="center" vertical="center"/>
    </xf>
    <xf numFmtId="49" fontId="15" fillId="10" borderId="6" xfId="0" applyNumberFormat="1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4" fontId="28" fillId="10" borderId="9" xfId="0" applyNumberFormat="1" applyFont="1" applyFill="1" applyBorder="1" applyAlignment="1">
      <alignment horizontal="center" vertical="center"/>
    </xf>
    <xf numFmtId="0" fontId="47" fillId="8" borderId="1" xfId="5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14" fontId="15" fillId="8" borderId="3" xfId="0" applyNumberFormat="1" applyFont="1" applyFill="1" applyBorder="1" applyAlignment="1">
      <alignment horizontal="left" vertical="center"/>
    </xf>
    <xf numFmtId="14" fontId="28" fillId="8" borderId="8" xfId="0" applyNumberFormat="1" applyFont="1" applyFill="1" applyBorder="1" applyAlignment="1">
      <alignment horizontal="left" vertical="center"/>
    </xf>
    <xf numFmtId="14" fontId="28" fillId="8" borderId="9" xfId="0" applyNumberFormat="1" applyFont="1" applyFill="1" applyBorder="1" applyAlignment="1">
      <alignment horizontal="left" vertical="center"/>
    </xf>
    <xf numFmtId="8" fontId="15" fillId="11" borderId="1" xfId="0" applyNumberFormat="1" applyFont="1" applyFill="1" applyBorder="1" applyAlignment="1">
      <alignment horizontal="center" vertical="center"/>
    </xf>
    <xf numFmtId="0" fontId="47" fillId="11" borderId="1" xfId="5" applyFont="1" applyFill="1" applyBorder="1" applyAlignment="1">
      <alignment horizontal="center" vertical="center" wrapText="1"/>
    </xf>
    <xf numFmtId="0" fontId="47" fillId="11" borderId="1" xfId="5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15" fillId="8" borderId="6" xfId="0" applyFont="1" applyFill="1" applyBorder="1" applyAlignment="1">
      <alignment vertical="center"/>
    </xf>
    <xf numFmtId="0" fontId="28" fillId="8" borderId="8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left" vertical="center"/>
    </xf>
    <xf numFmtId="0" fontId="15" fillId="8" borderId="11" xfId="0" applyFont="1" applyFill="1" applyBorder="1" applyAlignment="1">
      <alignment vertical="center"/>
    </xf>
    <xf numFmtId="3" fontId="15" fillId="27" borderId="1" xfId="0" applyNumberFormat="1" applyFont="1" applyFill="1" applyBorder="1" applyAlignment="1">
      <alignment horizontal="center" vertical="center"/>
    </xf>
    <xf numFmtId="167" fontId="15" fillId="27" borderId="1" xfId="0" applyNumberFormat="1" applyFont="1" applyFill="1" applyBorder="1" applyAlignment="1">
      <alignment horizontal="center" vertical="center"/>
    </xf>
    <xf numFmtId="8" fontId="28" fillId="18" borderId="1" xfId="0" applyNumberFormat="1" applyFont="1" applyFill="1" applyBorder="1" applyAlignment="1">
      <alignment horizontal="center" vertical="center"/>
    </xf>
    <xf numFmtId="0" fontId="8" fillId="11" borderId="1" xfId="5" applyFill="1" applyBorder="1" applyAlignment="1">
      <alignment horizontal="center" vertical="center"/>
    </xf>
    <xf numFmtId="14" fontId="8" fillId="13" borderId="1" xfId="5" applyNumberFormat="1" applyFill="1" applyBorder="1" applyAlignment="1">
      <alignment horizontal="center" vertical="center"/>
    </xf>
    <xf numFmtId="14" fontId="8" fillId="10" borderId="1" xfId="5" applyNumberFormat="1" applyFill="1" applyBorder="1" applyAlignment="1">
      <alignment horizontal="center" vertical="center"/>
    </xf>
    <xf numFmtId="0" fontId="8" fillId="10" borderId="1" xfId="5" applyFill="1" applyBorder="1" applyAlignment="1">
      <alignment horizontal="center" vertical="center" wrapText="1"/>
    </xf>
    <xf numFmtId="0" fontId="15" fillId="8" borderId="0" xfId="0" applyFont="1" applyFill="1" applyAlignment="1">
      <alignment vertical="center"/>
    </xf>
    <xf numFmtId="0" fontId="15" fillId="8" borderId="0" xfId="0" applyFont="1" applyFill="1" applyAlignment="1">
      <alignment horizontal="left" vertical="center"/>
    </xf>
    <xf numFmtId="0" fontId="14" fillId="4" borderId="1" xfId="4" applyFont="1" applyFill="1" applyBorder="1" applyAlignment="1">
      <alignment horizontal="center" vertical="center" wrapText="1"/>
    </xf>
    <xf numFmtId="165" fontId="32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14" fontId="32" fillId="3" borderId="1" xfId="0" applyNumberFormat="1" applyFont="1" applyFill="1" applyBorder="1" applyAlignment="1">
      <alignment horizontal="center" vertical="center" wrapText="1"/>
    </xf>
    <xf numFmtId="0" fontId="50" fillId="8" borderId="0" xfId="0" applyFont="1" applyFill="1"/>
    <xf numFmtId="0" fontId="15" fillId="0" borderId="0" xfId="0" applyFont="1" applyAlignment="1">
      <alignment horizontal="left" vertical="center"/>
    </xf>
    <xf numFmtId="167" fontId="15" fillId="8" borderId="1" xfId="0" applyNumberFormat="1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4" fontId="15" fillId="8" borderId="1" xfId="0" applyNumberFormat="1" applyFont="1" applyFill="1" applyBorder="1" applyAlignment="1">
      <alignment horizontal="center" vertical="center"/>
    </xf>
    <xf numFmtId="3" fontId="51" fillId="5" borderId="1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5" fontId="10" fillId="0" borderId="11" xfId="0" applyNumberFormat="1" applyFont="1" applyBorder="1" applyAlignment="1">
      <alignment horizontal="center" vertical="center"/>
    </xf>
    <xf numFmtId="4" fontId="10" fillId="0" borderId="11" xfId="0" applyNumberFormat="1" applyFont="1" applyBorder="1" applyAlignment="1">
      <alignment vertical="center"/>
    </xf>
    <xf numFmtId="4" fontId="10" fillId="0" borderId="11" xfId="0" applyNumberFormat="1" applyFont="1" applyBorder="1" applyAlignment="1">
      <alignment horizontal="right" vertical="center"/>
    </xf>
    <xf numFmtId="165" fontId="10" fillId="0" borderId="11" xfId="1" applyNumberFormat="1" applyFont="1" applyBorder="1" applyAlignment="1">
      <alignment horizontal="right" vertical="center"/>
    </xf>
    <xf numFmtId="9" fontId="10" fillId="0" borderId="11" xfId="3" applyFont="1" applyBorder="1" applyAlignment="1">
      <alignment horizontal="right" vertical="center"/>
    </xf>
    <xf numFmtId="0" fontId="52" fillId="0" borderId="11" xfId="4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4" fontId="10" fillId="0" borderId="11" xfId="0" applyNumberFormat="1" applyFont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/>
    </xf>
    <xf numFmtId="14" fontId="15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/>
    </xf>
    <xf numFmtId="49" fontId="15" fillId="4" borderId="1" xfId="0" applyNumberFormat="1" applyFont="1" applyFill="1" applyBorder="1" applyAlignment="1">
      <alignment horizontal="left" vertical="center"/>
    </xf>
    <xf numFmtId="8" fontId="15" fillId="4" borderId="1" xfId="0" applyNumberFormat="1" applyFont="1" applyFill="1" applyBorder="1" applyAlignment="1">
      <alignment vertical="center"/>
    </xf>
    <xf numFmtId="165" fontId="15" fillId="4" borderId="1" xfId="0" applyNumberFormat="1" applyFont="1" applyFill="1" applyBorder="1" applyAlignment="1">
      <alignment vertical="center"/>
    </xf>
    <xf numFmtId="14" fontId="15" fillId="4" borderId="1" xfId="0" applyNumberFormat="1" applyFont="1" applyFill="1" applyBorder="1" applyAlignment="1">
      <alignment vertical="center"/>
    </xf>
    <xf numFmtId="2" fontId="15" fillId="4" borderId="1" xfId="0" applyNumberFormat="1" applyFont="1" applyFill="1" applyBorder="1" applyAlignment="1">
      <alignment horizontal="center" vertical="center"/>
    </xf>
    <xf numFmtId="165" fontId="15" fillId="4" borderId="1" xfId="0" applyNumberFormat="1" applyFont="1" applyFill="1" applyBorder="1" applyAlignment="1">
      <alignment horizontal="right" vertical="center"/>
    </xf>
    <xf numFmtId="165" fontId="15" fillId="4" borderId="1" xfId="0" applyNumberFormat="1" applyFont="1" applyFill="1" applyBorder="1" applyAlignment="1">
      <alignment horizontal="center" vertical="center"/>
    </xf>
    <xf numFmtId="8" fontId="15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165" fontId="15" fillId="4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/>
    </xf>
    <xf numFmtId="0" fontId="47" fillId="4" borderId="1" xfId="4" applyFont="1" applyFill="1" applyBorder="1" applyAlignment="1">
      <alignment horizontal="center" vertical="center" wrapText="1"/>
    </xf>
    <xf numFmtId="0" fontId="47" fillId="4" borderId="1" xfId="4" applyFont="1" applyFill="1" applyBorder="1" applyAlignment="1">
      <alignment horizontal="center" vertical="center"/>
    </xf>
    <xf numFmtId="0" fontId="48" fillId="4" borderId="1" xfId="5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8" fontId="15" fillId="13" borderId="1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14" fontId="28" fillId="13" borderId="1" xfId="0" applyNumberFormat="1" applyFont="1" applyFill="1" applyBorder="1" applyAlignment="1">
      <alignment horizontal="center"/>
    </xf>
    <xf numFmtId="0" fontId="0" fillId="0" borderId="11" xfId="0" applyBorder="1" applyAlignment="1">
      <alignment vertical="center" wrapText="1"/>
    </xf>
    <xf numFmtId="0" fontId="10" fillId="3" borderId="11" xfId="0" applyFont="1" applyFill="1" applyBorder="1" applyAlignment="1">
      <alignment horizontal="left" vertical="center"/>
    </xf>
    <xf numFmtId="6" fontId="37" fillId="0" borderId="11" xfId="0" applyNumberFormat="1" applyFont="1" applyBorder="1"/>
    <xf numFmtId="165" fontId="0" fillId="3" borderId="0" xfId="0" applyNumberFormat="1" applyFill="1" applyAlignment="1">
      <alignment horizontal="center" vertical="center"/>
    </xf>
    <xf numFmtId="6" fontId="42" fillId="0" borderId="11" xfId="0" applyNumberFormat="1" applyFont="1" applyBorder="1" applyAlignment="1">
      <alignment horizontal="center"/>
    </xf>
    <xf numFmtId="167" fontId="27" fillId="3" borderId="25" xfId="0" applyNumberFormat="1" applyFont="1" applyFill="1" applyBorder="1" applyAlignment="1">
      <alignment horizontal="center" vertical="center"/>
    </xf>
    <xf numFmtId="165" fontId="0" fillId="0" borderId="33" xfId="1" applyNumberFormat="1" applyFont="1" applyBorder="1" applyAlignment="1">
      <alignment horizontal="right" vertical="center"/>
    </xf>
    <xf numFmtId="165" fontId="0" fillId="0" borderId="8" xfId="1" applyNumberFormat="1" applyFont="1" applyFill="1" applyBorder="1" applyAlignment="1">
      <alignment horizontal="right" vertical="center"/>
    </xf>
    <xf numFmtId="9" fontId="0" fillId="0" borderId="33" xfId="3" applyFont="1" applyBorder="1" applyAlignment="1">
      <alignment horizontal="right" vertical="center"/>
    </xf>
    <xf numFmtId="4" fontId="0" fillId="0" borderId="33" xfId="0" applyNumberFormat="1" applyBorder="1" applyAlignment="1">
      <alignment horizontal="right" vertical="center"/>
    </xf>
    <xf numFmtId="0" fontId="8" fillId="0" borderId="11" xfId="5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8" fillId="3" borderId="11" xfId="5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6" fontId="0" fillId="0" borderId="14" xfId="0" applyNumberFormat="1" applyBorder="1" applyAlignment="1">
      <alignment horizontal="center" vertical="center"/>
    </xf>
    <xf numFmtId="14" fontId="0" fillId="17" borderId="11" xfId="0" applyNumberFormat="1" applyFill="1" applyBorder="1" applyAlignment="1">
      <alignment horizontal="center" vertical="center"/>
    </xf>
    <xf numFmtId="165" fontId="0" fillId="3" borderId="28" xfId="0" applyNumberFormat="1" applyFill="1" applyBorder="1" applyAlignment="1">
      <alignment horizontal="center" vertical="center"/>
    </xf>
    <xf numFmtId="165" fontId="0" fillId="0" borderId="5" xfId="1" applyNumberFormat="1" applyFont="1" applyFill="1" applyBorder="1" applyAlignment="1">
      <alignment horizontal="right" vertical="center"/>
    </xf>
    <xf numFmtId="165" fontId="0" fillId="0" borderId="17" xfId="1" applyNumberFormat="1" applyFont="1" applyBorder="1" applyAlignment="1">
      <alignment horizontal="right" vertical="center"/>
    </xf>
    <xf numFmtId="165" fontId="0" fillId="3" borderId="15" xfId="0" applyNumberFormat="1" applyFill="1" applyBorder="1" applyAlignment="1">
      <alignment horizontal="center" vertical="center"/>
    </xf>
    <xf numFmtId="9" fontId="0" fillId="0" borderId="28" xfId="3" applyFont="1" applyBorder="1" applyAlignment="1">
      <alignment horizontal="center" vertical="center"/>
    </xf>
    <xf numFmtId="4" fontId="0" fillId="0" borderId="28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0" fontId="25" fillId="0" borderId="8" xfId="4" applyFont="1" applyBorder="1" applyAlignment="1">
      <alignment horizontal="center" vertical="center"/>
    </xf>
    <xf numFmtId="0" fontId="13" fillId="3" borderId="33" xfId="4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4" fillId="3" borderId="33" xfId="4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vertical="center" wrapText="1"/>
    </xf>
    <xf numFmtId="0" fontId="14" fillId="7" borderId="3" xfId="0" applyFont="1" applyFill="1" applyBorder="1" applyAlignment="1">
      <alignment horizontal="left" vertical="center"/>
    </xf>
    <xf numFmtId="0" fontId="14" fillId="7" borderId="8" xfId="0" applyFont="1" applyFill="1" applyBorder="1" applyAlignment="1">
      <alignment horizontal="left" vertical="center"/>
    </xf>
    <xf numFmtId="0" fontId="28" fillId="10" borderId="9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39" fillId="27" borderId="1" xfId="5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167" fontId="9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5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19" borderId="1" xfId="0" applyFont="1" applyFill="1" applyBorder="1" applyAlignment="1">
      <alignment horizontal="left" vertical="center" wrapText="1"/>
    </xf>
    <xf numFmtId="0" fontId="9" fillId="19" borderId="1" xfId="0" applyFont="1" applyFill="1" applyBorder="1" applyAlignment="1">
      <alignment horizontal="left" vertical="center"/>
    </xf>
    <xf numFmtId="0" fontId="9" fillId="19" borderId="1" xfId="0" applyFont="1" applyFill="1" applyBorder="1" applyAlignment="1">
      <alignment horizontal="center" vertical="center"/>
    </xf>
    <xf numFmtId="0" fontId="9" fillId="14" borderId="1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3" borderId="22" xfId="0" applyFont="1" applyFill="1" applyBorder="1" applyAlignment="1">
      <alignment horizontal="center" vertical="center"/>
    </xf>
    <xf numFmtId="167" fontId="9" fillId="3" borderId="3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167" fontId="9" fillId="3" borderId="8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167" fontId="9" fillId="3" borderId="11" xfId="0" applyNumberFormat="1" applyFont="1" applyFill="1" applyBorder="1" applyAlignment="1">
      <alignment horizontal="center" vertical="center"/>
    </xf>
    <xf numFmtId="167" fontId="9" fillId="3" borderId="9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167" fontId="9" fillId="3" borderId="19" xfId="0" applyNumberFormat="1" applyFont="1" applyFill="1" applyBorder="1" applyAlignment="1">
      <alignment horizontal="center" vertical="center"/>
    </xf>
    <xf numFmtId="167" fontId="9" fillId="3" borderId="13" xfId="0" applyNumberFormat="1" applyFont="1" applyFill="1" applyBorder="1" applyAlignment="1">
      <alignment horizontal="center" vertical="center"/>
    </xf>
    <xf numFmtId="165" fontId="9" fillId="16" borderId="1" xfId="0" applyNumberFormat="1" applyFont="1" applyFill="1" applyBorder="1" applyAlignment="1">
      <alignment horizontal="center" vertical="center"/>
    </xf>
    <xf numFmtId="167" fontId="9" fillId="16" borderId="13" xfId="0" applyNumberFormat="1" applyFont="1" applyFill="1" applyBorder="1" applyAlignment="1">
      <alignment horizontal="center" vertical="center"/>
    </xf>
    <xf numFmtId="0" fontId="9" fillId="16" borderId="11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 wrapText="1"/>
    </xf>
    <xf numFmtId="0" fontId="9" fillId="16" borderId="9" xfId="0" applyFont="1" applyFill="1" applyBorder="1" applyAlignment="1">
      <alignment horizontal="center" vertical="center"/>
    </xf>
    <xf numFmtId="167" fontId="9" fillId="16" borderId="1" xfId="0" applyNumberFormat="1" applyFont="1" applyFill="1" applyBorder="1" applyAlignment="1">
      <alignment horizontal="center" vertical="center"/>
    </xf>
    <xf numFmtId="165" fontId="9" fillId="19" borderId="11" xfId="0" applyNumberFormat="1" applyFont="1" applyFill="1" applyBorder="1" applyAlignment="1">
      <alignment horizontal="left" vertical="center" wrapText="1"/>
    </xf>
    <xf numFmtId="165" fontId="9" fillId="19" borderId="3" xfId="0" applyNumberFormat="1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left" vertical="center"/>
    </xf>
    <xf numFmtId="0" fontId="9" fillId="16" borderId="11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165" fontId="9" fillId="19" borderId="1" xfId="0" applyNumberFormat="1" applyFont="1" applyFill="1" applyBorder="1" applyAlignment="1">
      <alignment horizontal="center" vertical="center" wrapText="1"/>
    </xf>
    <xf numFmtId="165" fontId="9" fillId="19" borderId="14" xfId="0" applyNumberFormat="1" applyFont="1" applyFill="1" applyBorder="1" applyAlignment="1">
      <alignment horizontal="left" vertical="center" wrapText="1"/>
    </xf>
    <xf numFmtId="165" fontId="9" fillId="19" borderId="14" xfId="0" applyNumberFormat="1" applyFont="1" applyFill="1" applyBorder="1" applyAlignment="1">
      <alignment horizontal="center" vertical="center"/>
    </xf>
    <xf numFmtId="0" fontId="9" fillId="14" borderId="8" xfId="0" applyFont="1" applyFill="1" applyBorder="1" applyAlignment="1">
      <alignment horizontal="center" vertical="center"/>
    </xf>
    <xf numFmtId="165" fontId="9" fillId="17" borderId="11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/>
    </xf>
    <xf numFmtId="167" fontId="9" fillId="3" borderId="5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/>
    </xf>
    <xf numFmtId="167" fontId="9" fillId="3" borderId="25" xfId="0" applyNumberFormat="1" applyFont="1" applyFill="1" applyBorder="1" applyAlignment="1">
      <alignment horizontal="center" vertical="center"/>
    </xf>
    <xf numFmtId="165" fontId="9" fillId="19" borderId="8" xfId="0" applyNumberFormat="1" applyFont="1" applyFill="1" applyBorder="1" applyAlignment="1">
      <alignment horizontal="center" vertical="center" wrapText="1"/>
    </xf>
    <xf numFmtId="165" fontId="9" fillId="19" borderId="29" xfId="0" applyNumberFormat="1" applyFont="1" applyFill="1" applyBorder="1" applyAlignment="1">
      <alignment horizontal="center" vertical="center" wrapText="1"/>
    </xf>
    <xf numFmtId="165" fontId="9" fillId="19" borderId="40" xfId="0" applyNumberFormat="1" applyFont="1" applyFill="1" applyBorder="1" applyAlignment="1">
      <alignment horizontal="center" vertical="center" wrapText="1"/>
    </xf>
    <xf numFmtId="165" fontId="9" fillId="19" borderId="31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167" fontId="9" fillId="3" borderId="36" xfId="0" applyNumberFormat="1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9" fillId="14" borderId="11" xfId="0" applyFont="1" applyFill="1" applyBorder="1" applyAlignment="1">
      <alignment horizontal="center" vertical="center" wrapText="1"/>
    </xf>
    <xf numFmtId="0" fontId="9" fillId="14" borderId="33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center" vertical="center"/>
    </xf>
    <xf numFmtId="167" fontId="9" fillId="3" borderId="18" xfId="0" applyNumberFormat="1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left" vertical="center" wrapText="1"/>
    </xf>
    <xf numFmtId="0" fontId="9" fillId="14" borderId="12" xfId="0" applyFont="1" applyFill="1" applyBorder="1" applyAlignment="1">
      <alignment horizontal="center" vertical="center"/>
    </xf>
    <xf numFmtId="0" fontId="9" fillId="14" borderId="1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165" fontId="9" fillId="0" borderId="11" xfId="0" applyNumberFormat="1" applyFont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/>
    </xf>
    <xf numFmtId="4" fontId="9" fillId="0" borderId="11" xfId="0" applyNumberFormat="1" applyFont="1" applyBorder="1" applyAlignment="1">
      <alignment vertical="center"/>
    </xf>
    <xf numFmtId="4" fontId="9" fillId="0" borderId="11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4" fontId="9" fillId="0" borderId="33" xfId="0" applyNumberFormat="1" applyFont="1" applyBorder="1" applyAlignment="1">
      <alignment horizontal="right" vertical="center"/>
    </xf>
    <xf numFmtId="165" fontId="9" fillId="0" borderId="33" xfId="0" applyNumberFormat="1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/>
    </xf>
    <xf numFmtId="4" fontId="9" fillId="0" borderId="11" xfId="0" applyNumberFormat="1" applyFont="1" applyBorder="1" applyAlignment="1">
      <alignment horizontal="center" vertical="center"/>
    </xf>
    <xf numFmtId="0" fontId="9" fillId="16" borderId="18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vertical="center" wrapText="1"/>
    </xf>
    <xf numFmtId="0" fontId="9" fillId="11" borderId="11" xfId="0" applyFont="1" applyFill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14" fontId="13" fillId="0" borderId="0" xfId="0" applyNumberFormat="1" applyFont="1" applyAlignment="1">
      <alignment vertical="center"/>
    </xf>
    <xf numFmtId="3" fontId="17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5" fillId="8" borderId="1" xfId="0" applyFont="1" applyFill="1" applyBorder="1"/>
    <xf numFmtId="0" fontId="33" fillId="20" borderId="23" xfId="0" applyFont="1" applyFill="1" applyBorder="1" applyAlignment="1">
      <alignment horizontal="center" vertical="center"/>
    </xf>
    <xf numFmtId="0" fontId="33" fillId="20" borderId="24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167" fontId="33" fillId="2" borderId="4" xfId="0" applyNumberFormat="1" applyFont="1" applyFill="1" applyBorder="1" applyAlignment="1">
      <alignment horizontal="center" vertical="center"/>
    </xf>
    <xf numFmtId="167" fontId="33" fillId="2" borderId="2" xfId="0" applyNumberFormat="1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center"/>
    </xf>
    <xf numFmtId="14" fontId="33" fillId="2" borderId="4" xfId="0" applyNumberFormat="1" applyFont="1" applyFill="1" applyBorder="1" applyAlignment="1">
      <alignment horizontal="center" vertical="center"/>
    </xf>
    <xf numFmtId="14" fontId="33" fillId="2" borderId="2" xfId="0" applyNumberFormat="1" applyFont="1" applyFill="1" applyBorder="1" applyAlignment="1">
      <alignment horizontal="center" vertical="center"/>
    </xf>
    <xf numFmtId="0" fontId="33" fillId="9" borderId="4" xfId="0" applyFont="1" applyFill="1" applyBorder="1" applyAlignment="1">
      <alignment horizontal="center" vertical="center"/>
    </xf>
    <xf numFmtId="0" fontId="33" fillId="9" borderId="7" xfId="0" applyFont="1" applyFill="1" applyBorder="1" applyAlignment="1">
      <alignment horizontal="center" vertical="center"/>
    </xf>
    <xf numFmtId="0" fontId="33" fillId="9" borderId="2" xfId="0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 wrapText="1"/>
    </xf>
    <xf numFmtId="4" fontId="17" fillId="5" borderId="30" xfId="0" applyNumberFormat="1" applyFont="1" applyFill="1" applyBorder="1" applyAlignment="1">
      <alignment horizontal="center" vertical="center" wrapText="1"/>
    </xf>
    <xf numFmtId="4" fontId="17" fillId="5" borderId="22" xfId="0" applyNumberFormat="1" applyFont="1" applyFill="1" applyBorder="1" applyAlignment="1">
      <alignment horizontal="center" vertical="center" wrapText="1"/>
    </xf>
    <xf numFmtId="0" fontId="17" fillId="21" borderId="21" xfId="0" applyFont="1" applyFill="1" applyBorder="1" applyAlignment="1">
      <alignment horizontal="center" vertical="center"/>
    </xf>
    <xf numFmtId="0" fontId="17" fillId="21" borderId="10" xfId="0" applyFont="1" applyFill="1" applyBorder="1" applyAlignment="1">
      <alignment horizontal="center" vertical="center"/>
    </xf>
    <xf numFmtId="0" fontId="17" fillId="21" borderId="3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22" borderId="1" xfId="0" applyFont="1" applyFill="1" applyBorder="1" applyAlignment="1">
      <alignment horizontal="center" vertical="center" wrapText="1"/>
    </xf>
    <xf numFmtId="49" fontId="21" fillId="22" borderId="1" xfId="0" applyNumberFormat="1" applyFont="1" applyFill="1" applyBorder="1" applyAlignment="1">
      <alignment horizontal="center" vertical="center" wrapText="1"/>
    </xf>
    <xf numFmtId="165" fontId="21" fillId="2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vertical="center"/>
    </xf>
    <xf numFmtId="14" fontId="28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49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165" fontId="14" fillId="0" borderId="1" xfId="0" applyNumberFormat="1" applyFont="1" applyBorder="1" applyAlignment="1">
      <alignment horizontal="center" vertical="center"/>
    </xf>
    <xf numFmtId="49" fontId="28" fillId="3" borderId="8" xfId="0" applyNumberFormat="1" applyFont="1" applyFill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165" fontId="53" fillId="0" borderId="42" xfId="0" applyNumberFormat="1" applyFont="1" applyBorder="1" applyAlignment="1">
      <alignment horizontal="center" vertical="center"/>
    </xf>
    <xf numFmtId="49" fontId="28" fillId="0" borderId="41" xfId="0" applyNumberFormat="1" applyFont="1" applyBorder="1" applyAlignment="1">
      <alignment horizontal="center" vertical="center" wrapText="1"/>
    </xf>
  </cellXfs>
  <cellStyles count="6">
    <cellStyle name="Hipervínculo" xfId="4" builtinId="8"/>
    <cellStyle name="Hyperlink" xfId="5" xr:uid="{A0EB42A2-3D77-432E-91DB-07BA91FC540C}"/>
    <cellStyle name="Millares 2" xfId="2" xr:uid="{25E040E1-9285-46F7-BF63-872B118AEE71}"/>
    <cellStyle name="Normal" xfId="0" builtinId="0"/>
    <cellStyle name="Porcentaje" xfId="3" builtinId="5"/>
    <cellStyle name="Porcentaje 2" xfId="1" xr:uid="{05C80C39-F596-426D-9460-0A4CABC6593E}"/>
  </cellStyles>
  <dxfs count="7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</border>
    </dxf>
    <dxf>
      <fill>
        <patternFill>
          <bgColor theme="9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</border>
    </dxf>
    <dxf>
      <fill>
        <patternFill>
          <bgColor theme="9" tint="0.59996337778862885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</border>
    </dxf>
    <dxf>
      <fill>
        <patternFill>
          <bgColor theme="9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 patternType="gray125"/>
      </fill>
    </dxf>
    <dxf>
      <font>
        <color rgb="FF9C0006"/>
      </font>
      <fill>
        <patternFill>
          <bgColor rgb="FFFFC7CE"/>
        </patternFill>
      </fill>
    </dxf>
    <dxf>
      <font>
        <name val="Arial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name val="Arial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\ &quot;€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dd\-mm\-yy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  <numFmt numFmtId="165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ont>
        <name val="Arial"/>
      </font>
    </dxf>
    <dxf>
      <font>
        <name val="Arial"/>
      </font>
    </dxf>
    <dxf>
      <font>
        <name val="Arial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ont>
        <name val="Arial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name val="Arial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theme="4"/>
        </lef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z val="11"/>
        <name val="Arial"/>
      </font>
      <alignment horizontal="center" vertical="center" textRotation="0" wrapText="0" indent="0" justifyLastLine="0" shrinkToFit="0" readingOrder="0"/>
    </dxf>
    <dxf>
      <font>
        <sz val="11"/>
        <name val="Arial"/>
      </font>
      <fill>
        <patternFill patternType="none"/>
      </fill>
      <alignment horizont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rial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/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rial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rgb="FFE2EFDA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Arial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FF"/>
      <color rgb="FFCCECFF"/>
      <color rgb="FFFF9966"/>
      <color rgb="FFB5D439"/>
      <color rgb="FF0099FF"/>
      <color rgb="FFFF99FF"/>
      <color rgb="FFFFFF99"/>
      <color rgb="FFCC99FF"/>
      <color rgb="FF33CCC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er1" id="{9C4C9E67-2D2C-4C93-891B-CDF81998E90B}">
    <nsvFilter filterId="{E07FED38-0A38-4741-9011-9D08351AF16E}" ref="B3:AH183" tableId="1">
      <columnFilter colId="0" id="{49605081-1F95-48D0-BFA3-C9C181121CB5}">
        <filter colId="0">
          <x:filters>
            <x:filter val="CM004-23"/>
          </x:filters>
        </filter>
      </columnFilter>
      <columnFilter colId="3" id="{CF545109-5563-4AF8-8923-F4A8E7EFE1E9}">
        <filter colId="3">
          <x:filters>
            <x:filter val="GERARDO LUCAS CUBAS MATEO"/>
            <x:filter val="(No vacías)"/>
          </x:filters>
        </filter>
      </columnFilter>
    </nsvFilter>
  </namedSheetView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blanca" id="{FDB8B354-4D7D-4C9E-97A3-43229BC4C1A7}" userId="blanca" providerId="None"/>
  <person displayName="Susana De Juan Sola" id="{DD3404A0-E2B8-4003-B1D5-8C7ED6CAAAB6}" userId="Susana De Juan Sola" providerId="None"/>
  <person displayName="Blanca Velázquez" id="{1303464E-E462-4E81-9D6E-FEB73396F627}" userId="S::economia1@fucas.org::8bb6b351-f67c-45f1-9e9c-65df344df2d8" providerId="AD"/>
  <person displayName="Manuel Hernández" id="{2AD290AE-D5F2-46FE-9C8B-C7882FBA391F}" userId="S::economia3@fucas.org::8758a6fb-df3e-47df-a1ea-3928d5001177" providerId="AD"/>
  <person displayName="Facturacion" id="{40FD54DF-A7A5-4943-BC4D-C0E066917AC5}" userId="S::facturacion@fucas.org::38456933-840b-45d6-9a86-cf62038c52e5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D73958-758C-4EB7-9F12-2F34265AE36B}" name="PROYECT" displayName="PROYECT" ref="B2:C16" totalsRowShown="0" headerRowDxfId="63" dataDxfId="61" headerRowBorderDxfId="62" tableBorderDxfId="60">
  <autoFilter ref="B2:C16" xr:uid="{66D73958-758C-4EB7-9F12-2F34265AE36B}"/>
  <sortState xmlns:xlrd2="http://schemas.microsoft.com/office/spreadsheetml/2017/richdata2" ref="B3:C16">
    <sortCondition ref="B3:B17"/>
  </sortState>
  <tableColumns count="2">
    <tableColumn id="1" xr3:uid="{1D7369FD-8411-4FC4-91FA-61D0BD4CB719}" name="PROYECTOS" dataDxfId="59"/>
    <tableColumn id="2" xr3:uid="{67CAF88F-28B3-4679-BC81-8C35088A1C41}" name="DESCRIPCIÓN" dataDxfId="5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7FED38-0A38-4741-9011-9D08351AF16E}" name="Tabla1" displayName="Tabla1" ref="B3:AH183" totalsRowShown="0" headerRowDxfId="57" dataDxfId="55" headerRowBorderDxfId="56">
  <autoFilter ref="B3:AH183" xr:uid="{E07FED38-0A38-4741-9011-9D08351AF16E}"/>
  <sortState xmlns:xlrd2="http://schemas.microsoft.com/office/spreadsheetml/2017/richdata2" ref="B4:AH183">
    <sortCondition descending="1" ref="D3:D183"/>
  </sortState>
  <tableColumns count="33">
    <tableColumn id="1" xr3:uid="{49605081-1F95-48D0-BFA3-C9C181121CB5}" name="Nº _x000a_EXPEDIENTE" dataDxfId="54"/>
    <tableColumn id="2" xr3:uid="{30875809-57BD-446E-8545-BC0339A7049B}" name="CENTRO" dataDxfId="53"/>
    <tableColumn id="3" xr3:uid="{EAED5FBE-A2B2-467B-B8CD-008410EDA031}" name="Columna1" dataDxfId="52"/>
    <tableColumn id="4" xr3:uid="{CF545109-5563-4AF8-8923-F4A8E7EFE1E9}" name="ADJUDICATARIO" dataDxfId="51"/>
    <tableColumn id="5" xr3:uid="{7F12E3DD-0335-45DE-A44C-D368A5DF8848}" name="NIF/CIF ADJUDICATARIO" dataDxfId="50"/>
    <tableColumn id="6" xr3:uid="{623CA080-C9DA-4637-B8EF-EBB8A777F3E0}" name="PROCEDIMIENTO" dataDxfId="49"/>
    <tableColumn id="7" xr3:uid="{F13184DF-B5C1-44CA-96B0-2B6FC9DB72AD}" name="IMPORTE TOTAL ADJUDICACION_x000a_ S/IGIC" dataDxfId="48"/>
    <tableColumn id="8" xr3:uid="{6E9EE8C4-25ED-4C64-A735-4DB7B36E6BD6}" name="IMPORTE TOTAL ADJUDICACION_x000a_ C/IGIC" dataDxfId="47"/>
    <tableColumn id="9" xr3:uid="{96594F86-6CE3-4246-9784-61E5A88218AF}" name="FECHA _x000a_FIRMA _x000a_CONTRATO" dataDxfId="46"/>
    <tableColumn id="10" xr3:uid="{B98D34CA-3425-4F1A-9E9B-AF2671AA2E73}" name="FECHA             INICIO _x000a_CONTRATO" dataDxfId="45"/>
    <tableColumn id="11" xr3:uid="{51EE0B44-6230-4F3B-8F0F-4574CCCBE9D0}" name=" PROXIMIDAD VENCIMEINTO_x000a_30 DIAS ANTES" dataDxfId="44"/>
    <tableColumn id="12" xr3:uid="{6D2A1522-8F88-4F9F-90D8-D84ECF40CA61}" name="FECHA FINALIZACIÓN CONTRATO" dataDxfId="43"/>
    <tableColumn id="13" xr3:uid="{4F025AE1-EF6D-459A-B328-F4BE6AF39660}" name="FINALIZADO" dataDxfId="42"/>
    <tableColumn id="14" xr3:uid="{772A29EE-352E-4D47-9104-163511314639}" name="IMPORTE DEGLOSE_x000a_CON IGIC" dataDxfId="41"/>
    <tableColumn id="15" xr3:uid="{43158B3B-15A2-45B7-B9CF-17A0929D72D9}" name="CPEE LA CASITA" dataDxfId="40"/>
    <tableColumn id="16" xr3:uid="{5363A352-F1A3-44BC-903C-ED81F469C83D}" name="C. RUISEÑORES" dataDxfId="39" dataCellStyle="Porcentaje 2"/>
    <tableColumn id="17" xr3:uid="{AC3B27B8-3B67-46FE-9C75-396910413D6E}" name="C.A.HNO PEDRO" dataDxfId="38" dataCellStyle="Porcentaje"/>
    <tableColumn id="18" xr3:uid="{9E2FF897-9490-4977-9E97-E733D05A8586}" name="C. MARZAGAN" dataDxfId="37"/>
    <tableColumn id="19" xr3:uid="{CDD12844-1696-416F-BE3B-9D53988F6F52}" name="ATENCIÓN CURATELAR" dataDxfId="36"/>
    <tableColumn id="21" xr3:uid="{696982EA-520F-4E4D-A564-73D73D25C8BE}" name="APOYO FAMILIA NUM." dataDxfId="35"/>
    <tableColumn id="22" xr3:uid="{B8BF84BF-5B49-4396-BE30-970987CBA5CC}" name="APOYO_x000a_DEPENDENCIA" dataDxfId="34"/>
    <tableColumn id="23" xr3:uid="{10B5E38D-E757-4365-BF8D-312BA9305CB1}" name="SERVICIOS GENERALES" dataDxfId="33"/>
    <tableColumn id="20" xr3:uid="{77FBF2B7-B601-4428-8F4C-0ACAC71A84A2}" name="VALORACIÓN_x000a_DISCPACIDAD" dataDxfId="32"/>
    <tableColumn id="24" xr3:uid="{A25E62A2-D915-4BED-8386-077A18067B3B}" name="BICACARO" dataDxfId="31"/>
    <tableColumn id="25" xr3:uid="{6C9BF16E-FE61-4FB1-824F-63364D0B5E60}" name="EMAIL DPTO._x000a_ ADMINISTRACION" dataDxfId="30" dataCellStyle="Hipervínculo"/>
    <tableColumn id="26" xr3:uid="{08351323-A00C-4447-B791-33912CCFD1B6}" name="PERSONA_x000a_ CONTACTO  ADMINISTRACION" dataDxfId="29"/>
    <tableColumn id="27" xr3:uid="{7ABB2114-B910-487B-97FD-71ABE468DC46}" name="TLF. DPTO. ADMINISTRACION" dataDxfId="28"/>
    <tableColumn id="28" xr3:uid="{BDDD57C9-573A-4C7F-AAFB-C9A538DFE517}" name="EMAIL DPTO._x000a_GESTION SERVICIOS" dataDxfId="27"/>
    <tableColumn id="29" xr3:uid="{17B08703-EE1A-4966-BAE7-9EC3863DF08F}" name="PERSONA _x000a_CONTACTO_x000a_ SERVICIOS" dataDxfId="26"/>
    <tableColumn id="30" xr3:uid="{495B2EBA-F86A-4108-B1BD-2CE39423A0D6}" name="TLF.DPTO.GESTIÓN DE SERVICIOS" dataDxfId="25"/>
    <tableColumn id="31" xr3:uid="{975DF2F4-C5AE-46F6-9E39-D68F0910B38D}" name="NOMBRE GERENTE/_x000a_APODERADO" dataDxfId="24"/>
    <tableColumn id="32" xr3:uid="{18CC5D1C-F063-4AE0-9C20-37027C9BDC9F}" name="EMAIL  GERENTE/_x000a_APODERADO" dataDxfId="23"/>
    <tableColumn id="33" xr3:uid="{275C9EFF-114D-464B-BC40-9A8E34E18710}" name="TLF.GERENTE/_x000a_APODERADO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0E86A28-53DA-4C46-9323-C2A101D3866F}" name="Tabla14" displayName="Tabla14" ref="C2:L91" totalsRowShown="0" headerRowDxfId="76" dataDxfId="74" headerRowBorderDxfId="75">
  <autoFilter ref="C2:L91" xr:uid="{A0E86A28-53DA-4C46-9323-C2A101D3866F}"/>
  <tableColumns count="10">
    <tableColumn id="1" xr3:uid="{310ECA59-0FE0-42CC-AD74-2859044CC3BF}" name="Nº EXPEDIENTE" dataDxfId="73"/>
    <tableColumn id="7" xr3:uid="{D5AB1644-4AA4-466F-B153-A2B80F726235}" name="FECHA _x000a_ENTRADA" dataDxfId="72"/>
    <tableColumn id="2" xr3:uid="{6210C211-E668-4C59-99FA-24AAEEF51A55}" name="CENTRO" dataDxfId="71"/>
    <tableColumn id="9" xr3:uid="{CA0E0FEE-F9EF-4B62-BB09-A6EEC80B58A3}" name="INFORME _x000a_NECESIDAD" dataDxfId="70"/>
    <tableColumn id="11" xr3:uid="{E9A46A55-8192-46F7-9F46-3CC84E6525AD}" name="INFORME_x000a_ADJUDICACIÓN" dataDxfId="69"/>
    <tableColumn id="3" xr3:uid="{7F7167AE-7DBC-4DD2-8B77-975D35C0C6E0}" name="DESCRIPCIÓN BIENES_x000a_ Y/O SERVICIOS" dataDxfId="68"/>
    <tableColumn id="4" xr3:uid="{8E55B290-C964-4054-9B79-95D80C0FA142}" name="ACREEDOR BIENES _x000a_Y/O SERVICIOS" dataDxfId="67"/>
    <tableColumn id="13" xr3:uid="{27D50562-D734-4B38-83ED-64E9927CDD00}" name="NÚMERO_x000a_FACTURA" dataDxfId="66"/>
    <tableColumn id="8" xr3:uid="{204722D3-89EF-4163-A6FA-102AC3543AB8}" name="IMPORTE _x000a_TOTAL _x000a_C/IGIC" dataDxfId="65"/>
    <tableColumn id="6" xr3:uid="{132A939B-483A-44B5-9868-B927A8185D1F}" name="DEPARTAMENTO" dataDxfId="6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10" dT="2024-02-01T11:26:22.42" personId="{1303464E-E462-4E81-9D6E-FEB73396F627}" id="{6D879969-9AE1-4412-8E2D-33AF596D6FB8}">
    <text>IMPORTE GLOBAL,  A REPARTIR POR PARTES IGUALES ENTRE TODOS LOS CENTROS DE GRAN CANARIA.</text>
  </threadedComment>
  <threadedComment ref="Z17" dT="2024-04-11T08:46:21.86" personId="{1303464E-E462-4E81-9D6E-FEB73396F627}" id="{4989DB35-28E8-4F31-9A47-7A1EAB8857B0}">
    <text xml:space="preserve">EL INCREMENTO EN 72,27 EUROS MAS IGIC CORRESPONDIENTE, ES PARA LAS OFICINAS DE DEPENDENCIA. NO VARÍA LA FACTURA POR CENTRO. </text>
  </threadedComment>
  <threadedComment ref="P46" dT="2024-02-01T11:26:22.42" personId="{1303464E-E462-4E81-9D6E-FEB73396F627}" id="{F6F84702-133B-4DAA-831B-8C2D40679DD0}">
    <text>IMPORTE GLOBAL,  A REPARTIR POR PARTES IGUALES ENTRE TODOS LOS CENTROS DE GRAN CANARIA.</text>
  </threadedComment>
  <threadedComment ref="P47" dT="2024-01-29T10:59:36.75" personId="{1303464E-E462-4E81-9D6E-FEB73396F627}" id="{59591DA9-E547-4099-BDDE-59C84C27F0E3}">
    <text xml:space="preserve">IMPORTE A REPARTIR ENTRE FAMILIA NUMEROSA DEPENDENCIA GESTION TTUTELAR SERVICIOS GENERALES DE TENERIFE </text>
  </threadedComment>
  <threadedComment ref="P48" dT="2024-01-29T10:59:36.75" personId="{1303464E-E462-4E81-9D6E-FEB73396F627}" id="{DFA1C8B4-16BB-43ED-AD74-A85FD8CE92A9}">
    <text xml:space="preserve">IMPORTE A REPARTIR ENTRE FAMILIA NUMEROSA DEPENDENCIA GESTION TTUTELAR SERVICIOS GENERALES DE TENERIFE </text>
  </threadedComment>
  <threadedComment ref="Z56" dT="2024-04-11T08:47:34.22" personId="{1303464E-E462-4E81-9D6E-FEB73396F627}" id="{0377EB7B-ABC6-4046-9115-4A4ED1BDD1A3}">
    <text xml:space="preserve">EL INCREMENTO EN 72,27 EUROS MAS IGIC CORRESPONDIENTE, ES PARA LAS OFICINAS DE DEPENDENCIA. NO VARÍA LA FACTURA POR CENTRO. </text>
  </threadedComment>
  <threadedComment ref="P63" dT="2024-02-01T11:26:22.42" personId="{1303464E-E462-4E81-9D6E-FEB73396F627}" id="{41F14DB9-313B-4A55-974A-63CC31EE64CE}">
    <text>IMPORTE GLOBAL,  A REPARTIR POR PARTES IGUALES ENTRE TODOS LOS CENTROS DE GRAN CANARIA.</text>
  </threadedComment>
  <threadedComment ref="P67" dT="2024-01-29T10:59:36.75" personId="{1303464E-E462-4E81-9D6E-FEB73396F627}" id="{CF48D584-8012-458E-B4AC-EDAA5E037307}">
    <text xml:space="preserve">IMPORTE A REPARTIR ENTRE FAMILIA NUMEROSA DEPENDENCIA GESTION TTUTELAR SERVICIOS GENERALES DE TENERIFE </text>
  </threadedComment>
  <threadedComment ref="P70" dT="2024-01-29T10:58:30.06" personId="{1303464E-E462-4E81-9D6E-FEB73396F627}" id="{96C7C2BF-55A6-4DBA-8C54-C4D39D3571BC}">
    <text>IMPORTE A REPARTIR ENTRE DEPENDENCIA FAMILIA NUMEROSA  SERVICIOS GENERALES Y GESTION TUTELAR DE TENERIFE</text>
  </threadedComment>
  <threadedComment ref="P77" dT="2021-06-24T08:29:30.54" personId="{FDB8B354-4D7D-4C9E-97A3-43229BC4C1A7}" id="{589DDC73-77D5-40E7-B5EA-2C1E8F815B23}">
    <text>PRSUPUESTO MAXIMO PARA GASTAR EN 5 AÑOS PARA TODOS LOS CENTROS DE TENERIFE</text>
  </threadedComment>
  <threadedComment ref="AI79" dT="2019-01-17T16:26:52.92" personId="{FDB8B354-4D7D-4C9E-97A3-43229BC4C1A7}" id="{0FA6C048-9C9D-4F6E-8A65-B35B3760EB99}">
    <text>El importe variara mensualmente en funcion a las horas de ayuda a domicilio efectivamente realizadas. Se presupone 0% de IGIC.</text>
  </threadedComment>
  <threadedComment ref="Z81" dT="2024-04-11T08:47:21.84" personId="{1303464E-E462-4E81-9D6E-FEB73396F627}" id="{1F265A16-A08C-48DB-A001-B16AFC9B0A4C}">
    <text xml:space="preserve">EL INCREMENTO EN 72,27 EUROS MAS IGIC CORRESPONDIENTE, ES PARA LAS OFICINAS DE DEPENDENCIA. NO VARÍA LA FACTURA POR CENTRO. </text>
  </threadedComment>
  <threadedComment ref="P90" dT="2024-01-29T11:00:42.00" personId="{1303464E-E462-4E81-9D6E-FEB73396F627}" id="{7D111AE6-B4D8-4868-A8EE-E6E1AA22C623}">
    <text xml:space="preserve">IMPORTE A REPARTIR ENTRE FAMILIA NUMEROSA GESTION TUTELAR DEPENDENCIA Y SERVICIOS GENERALES DE GRAN CANARIA </text>
  </threadedComment>
  <threadedComment ref="P91" dT="2024-01-29T10:59:36.75" personId="{1303464E-E462-4E81-9D6E-FEB73396F627}" id="{3EEAAD38-AB23-4CB5-A387-8A583BA31B2A}">
    <text xml:space="preserve">IMPORTE A REPARTIR ENTRE FAMILIA NUMEROSA DEPENDENCIA GESTION TTUTELAR SERVICIOS GENERALES DE TENERIFE </text>
  </threadedComment>
  <threadedComment ref="P92" dT="2024-01-29T11:01:20.53" personId="{1303464E-E462-4E81-9D6E-FEB73396F627}" id="{A222D23A-8669-409B-8EA2-566C03E8B78C}">
    <text xml:space="preserve">IMPORTE A REPARTIR ENTRE FAMILIA NUMEROSA GESTION TUTELAR DEPENDENCIA Y SERVICIOS GENERALES DE GRAN CANARIA </text>
  </threadedComment>
  <threadedComment ref="AG92" dT="2024-01-29T11:01:20.53" personId="{1303464E-E462-4E81-9D6E-FEB73396F627}" id="{10180A99-D36C-4961-924C-C7352AE77D88}">
    <text xml:space="preserve">IMPORTE A REPARTIR ENTRE FAMILIA NUMEROSA GESTION TUTELAR DEPENDENCIA Y SERVICIOS GENERALES DE GRAN CANARIA </text>
  </threadedComment>
  <threadedComment ref="P93" dT="2024-01-29T10:59:36.75" personId="{1303464E-E462-4E81-9D6E-FEB73396F627}" id="{DC985F98-29A5-4F78-B467-5188F08DC896}">
    <text xml:space="preserve">IMPORTE A REPARTIR ENTRE FAMILIA NUMEROSA DEPENDENCIA GESTION TTUTELAR SERVICIOS GENERALES DE TENERIFE </text>
  </threadedComment>
  <threadedComment ref="P94" dT="2024-02-01T11:26:22.42" personId="{1303464E-E462-4E81-9D6E-FEB73396F627}" id="{83B1F703-DB18-4E84-AC9C-E55EDE4EF5DC}">
    <text>IMPORTE GLOBAL,  A REPARTIR POR PARTES IGUALES ENTRE TODOS LOS CENTROS DE GRAN CANARIA.</text>
  </threadedComment>
  <threadedComment ref="Z97" dT="2024-04-11T08:48:48.91" personId="{1303464E-E462-4E81-9D6E-FEB73396F627}" id="{626588AE-3874-44ED-9701-47FFE8D13DCA}">
    <text>EL INCREMENTO EN 72,27 EUROS MAS IGIC CORRESPONDIENTE, ES PARA LAS OFICINAS DE DEPENDENCIA. DEPENDENCIA FACTURARA 29,04 EUROS MÁS IGIC CORRESPONDIENTE POR CADA AÑO DE CONTRATO  HASTA QUE FINALICE.</text>
  </threadedComment>
  <threadedComment ref="P102" dT="2024-02-01T11:26:22.42" personId="{1303464E-E462-4E81-9D6E-FEB73396F627}" id="{F199F8BC-A9D6-44E3-B499-EC4190338FB9}">
    <text>IMPORTE GLOBAL,  A REPARTIR POR PARTES IGUALES ENTRE TODOS LOS CENTROS DE GRAN CANARIA.</text>
  </threadedComment>
  <threadedComment ref="Z109" dT="2024-04-11T08:46:33.56" personId="{1303464E-E462-4E81-9D6E-FEB73396F627}" id="{62240F2B-0720-4C32-B120-0DF6EAF9D357}">
    <text xml:space="preserve">EL INCREMENTO EN 72,27 EUROS MAS IGIC CORRESPONDIENTE, ES PARA LAS OFICINAS DE DEPENDENCIA. NO VARÍA LA FACTURA POR CENTRO. </text>
  </threadedComment>
  <threadedComment ref="P122" dT="2021-06-24T08:29:30.54" personId="{FDB8B354-4D7D-4C9E-97A3-43229BC4C1A7}" id="{529ED785-6813-4E54-9315-5D306B51C801}">
    <text>PRSUPUESTO MAXIMO PARA GASTAR EN 5 AÑOS PARA TODOS LOS CENTROS DE TENERIFE</text>
  </threadedComment>
  <threadedComment ref="Z128" dT="2024-04-11T08:46:56.92" personId="{1303464E-E462-4E81-9D6E-FEB73396F627}" id="{D6AD11EE-1FC5-4F1E-BBBB-540DE9A7A5EC}">
    <text xml:space="preserve">EL INCREMENTO EN 72,27 EUROS MAS IGIC CORRESPONDIENTE, ES PARA LAS OFICINAS DE DEPENDENCIA. NO VARÍA LA FACTURA POR CENTRO. </text>
  </threadedComment>
  <threadedComment ref="P134" dT="2024-02-01T10:48:25.43" personId="{1303464E-E462-4E81-9D6E-FEB73396F627}" id="{9B5643EA-4C37-40FA-8FDA-B176EF7169BE}">
    <text>MENU ALMUERZO O CENA PRECIO UNITARIO: IMPORTE BASE: 4,4 € IGIC: 0,29€ TOTAL: 4,40 €</text>
  </threadedComment>
  <threadedComment ref="P139" dT="2024-02-01T11:26:22.42" personId="{1303464E-E462-4E81-9D6E-FEB73396F627}" id="{E574BCFE-53A1-47BC-AD66-C252F4473F81}">
    <text>IMPORTE GLOBAL,  A REPARTIR POR PARTES IGUALES ENTRE TODOS LOS CENTROS DE GRAN CANARIA.</text>
  </threadedComment>
  <threadedComment ref="Z143" dT="2024-04-11T08:47:09.65" personId="{1303464E-E462-4E81-9D6E-FEB73396F627}" id="{31757911-9CA6-43B4-B747-C6AF4FDEEA82}">
    <text xml:space="preserve">EL INCREMENTO EN 72,27 EUROS MAS IGIC CORRESPONDIENTE, ES PARA LAS OFICINAS DE DEPENDENCIA. NO VARÍA LA FACTURA POR CENTRO.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4" dT="2022-01-25T14:44:36.25" personId="{DD3404A0-E2B8-4003-B1D5-8C7ED6CAAAB6}" id="{4E04E35F-5445-4EB4-98E6-8B8310AFE978}">
    <text>POLIZA 2029894
Responsabilidad Civil Profesional</text>
  </threadedComment>
  <threadedComment ref="P147" dT="2024-04-05T09:02:18.90" personId="{40FD54DF-A7A5-4943-BC4D-C0E066917AC5}" id="{F12D5504-A66F-4F2B-B4E8-068A7B12778A}">
    <text xml:space="preserve">anual
</text>
  </threadedComment>
  <threadedComment ref="S147" dT="2024-04-05T09:02:30.73" personId="{40FD54DF-A7A5-4943-BC4D-C0E066917AC5}" id="{2B7B1063-3AFC-466A-896B-57496FC743D6}">
    <text xml:space="preserve">anual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34" dT="2025-11-26T14:07:10.37" personId="{2AD290AE-D5F2-46FE-9C8B-C7882FBA391F}" id="{53474F1F-6CFD-4A4A-B475-1E04D2D645FF}">
    <text>Pendiente informe necesidad y adjudicación más informe técnico de motivos de contratación a proveedor único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administracion@diasan.com" TargetMode="External"/><Relationship Id="rId299" Type="http://schemas.openxmlformats.org/officeDocument/2006/relationships/hyperlink" Target="mailto:canarias@seringlobal.es" TargetMode="External"/><Relationship Id="rId21" Type="http://schemas.openxmlformats.org/officeDocument/2006/relationships/hyperlink" Target="mailto:administracion@microdisk.net" TargetMode="External"/><Relationship Id="rId63" Type="http://schemas.openxmlformats.org/officeDocument/2006/relationships/hyperlink" Target="mailto:presupuestos@firemansl.com" TargetMode="External"/><Relationship Id="rId159" Type="http://schemas.openxmlformats.org/officeDocument/2006/relationships/hyperlink" Target="mailto:dimateca@dimateca.com" TargetMode="External"/><Relationship Id="rId170" Type="http://schemas.openxmlformats.org/officeDocument/2006/relationships/hyperlink" Target="mailto:fhernandez@dimateca.com" TargetMode="External"/><Relationship Id="rId226" Type="http://schemas.openxmlformats.org/officeDocument/2006/relationships/hyperlink" Target="mailto:CARMENTEJERA@RADISOL.ES" TargetMode="External"/><Relationship Id="rId268" Type="http://schemas.openxmlformats.org/officeDocument/2006/relationships/hyperlink" Target="mailto:antonio_sanchez_borrallo@quironprevencion.com" TargetMode="External"/><Relationship Id="rId32" Type="http://schemas.openxmlformats.org/officeDocument/2006/relationships/hyperlink" Target="mailto:comercial@kanarinolta.es" TargetMode="External"/><Relationship Id="rId74" Type="http://schemas.openxmlformats.org/officeDocument/2006/relationships/hyperlink" Target="mailto:info@abianyerabus.com" TargetMode="External"/><Relationship Id="rId128" Type="http://schemas.openxmlformats.org/officeDocument/2006/relationships/hyperlink" Target="mailto:Info@cateringyanioma.com" TargetMode="External"/><Relationship Id="rId5" Type="http://schemas.openxmlformats.org/officeDocument/2006/relationships/hyperlink" Target="mailto:legiocan@telefonica.net" TargetMode="External"/><Relationship Id="rId181" Type="http://schemas.openxmlformats.org/officeDocument/2006/relationships/hyperlink" Target="mailto:Info@serviplagas.es" TargetMode="External"/><Relationship Id="rId237" Type="http://schemas.openxmlformats.org/officeDocument/2006/relationships/hyperlink" Target="mailto:legiocan@telefonica.net" TargetMode="External"/><Relationship Id="rId279" Type="http://schemas.openxmlformats.org/officeDocument/2006/relationships/hyperlink" Target="mailto:serviciotecnico@kanarinolta.es" TargetMode="External"/><Relationship Id="rId43" Type="http://schemas.openxmlformats.org/officeDocument/2006/relationships/hyperlink" Target="mailto:Folderoficina@gmail.com" TargetMode="External"/><Relationship Id="rId139" Type="http://schemas.openxmlformats.org/officeDocument/2006/relationships/hyperlink" Target="mailto:comercial@microdisk.net" TargetMode="External"/><Relationship Id="rId290" Type="http://schemas.openxmlformats.org/officeDocument/2006/relationships/hyperlink" Target="mailto:administracion.canarias@seringlobal.es" TargetMode="External"/><Relationship Id="rId304" Type="http://schemas.openxmlformats.org/officeDocument/2006/relationships/hyperlink" Target="mailto:sergio@solajero.com" TargetMode="External"/><Relationship Id="rId85" Type="http://schemas.openxmlformats.org/officeDocument/2006/relationships/hyperlink" Target="mailto:contabilidad@abianyerabus.com" TargetMode="External"/><Relationship Id="rId150" Type="http://schemas.openxmlformats.org/officeDocument/2006/relationships/hyperlink" Target="mailto:administracion.canarias@seringlobal.es" TargetMode="External"/><Relationship Id="rId192" Type="http://schemas.openxmlformats.org/officeDocument/2006/relationships/hyperlink" Target="mailto:Info@serviplagas.es" TargetMode="External"/><Relationship Id="rId206" Type="http://schemas.openxmlformats.org/officeDocument/2006/relationships/hyperlink" Target="mailto:ADMISUR@VOHALE.ES" TargetMode="External"/><Relationship Id="rId248" Type="http://schemas.openxmlformats.org/officeDocument/2006/relationships/hyperlink" Target="mailto:legiocan@telefonica.net" TargetMode="External"/><Relationship Id="rId12" Type="http://schemas.openxmlformats.org/officeDocument/2006/relationships/hyperlink" Target="mailto:serviciotecnico@kanarinolta.es" TargetMode="External"/><Relationship Id="rId108" Type="http://schemas.openxmlformats.org/officeDocument/2006/relationships/hyperlink" Target="mailto:info@activabienestar.es" TargetMode="External"/><Relationship Id="rId315" Type="http://schemas.openxmlformats.org/officeDocument/2006/relationships/hyperlink" Target="mailto:ipasqua@canaudit.es" TargetMode="External"/><Relationship Id="rId54" Type="http://schemas.openxmlformats.org/officeDocument/2006/relationships/hyperlink" Target="mailto:info@serviplagas.es" TargetMode="External"/><Relationship Id="rId96" Type="http://schemas.openxmlformats.org/officeDocument/2006/relationships/hyperlink" Target="mailto:presupuestos@firemansl.com" TargetMode="External"/><Relationship Id="rId161" Type="http://schemas.openxmlformats.org/officeDocument/2006/relationships/hyperlink" Target="mailto:fhernandez@dimateca.com" TargetMode="External"/><Relationship Id="rId217" Type="http://schemas.openxmlformats.org/officeDocument/2006/relationships/hyperlink" Target="mailto:maria.arantzazu.robaina.sanchez@schindler.com" TargetMode="External"/><Relationship Id="rId259" Type="http://schemas.openxmlformats.org/officeDocument/2006/relationships/hyperlink" Target="mailto:tsocial@formasnivaria.es" TargetMode="External"/><Relationship Id="rId23" Type="http://schemas.openxmlformats.org/officeDocument/2006/relationships/hyperlink" Target="mailto:comercial@microdisk.net" TargetMode="External"/><Relationship Id="rId119" Type="http://schemas.openxmlformats.org/officeDocument/2006/relationships/hyperlink" Target="mailto:diasan@diasan.com" TargetMode="External"/><Relationship Id="rId270" Type="http://schemas.openxmlformats.org/officeDocument/2006/relationships/hyperlink" Target="mailto:serviciotecnico@kanarinolta.es" TargetMode="External"/><Relationship Id="rId65" Type="http://schemas.openxmlformats.org/officeDocument/2006/relationships/hyperlink" Target="mailto:legiocan@telefonica.net" TargetMode="External"/><Relationship Id="rId130" Type="http://schemas.openxmlformats.org/officeDocument/2006/relationships/hyperlink" Target="mailto:administracion@serax.es" TargetMode="External"/><Relationship Id="rId172" Type="http://schemas.openxmlformats.org/officeDocument/2006/relationships/hyperlink" Target="mailto:dimateca@dimateca.com" TargetMode="External"/><Relationship Id="rId228" Type="http://schemas.openxmlformats.org/officeDocument/2006/relationships/hyperlink" Target="mailto:CARMENTEJERA@RADISOL.ES" TargetMode="External"/><Relationship Id="rId281" Type="http://schemas.openxmlformats.org/officeDocument/2006/relationships/hyperlink" Target="mailto:info@kanarinolta.es" TargetMode="External"/><Relationship Id="rId34" Type="http://schemas.openxmlformats.org/officeDocument/2006/relationships/hyperlink" Target="mailto:facturacion@realanservices.com" TargetMode="External"/><Relationship Id="rId55" Type="http://schemas.openxmlformats.org/officeDocument/2006/relationships/hyperlink" Target="mailto:info@serviplagas.es" TargetMode="External"/><Relationship Id="rId76" Type="http://schemas.openxmlformats.org/officeDocument/2006/relationships/hyperlink" Target="mailto:covadonga.roza@grupo5.net" TargetMode="External"/><Relationship Id="rId97" Type="http://schemas.openxmlformats.org/officeDocument/2006/relationships/hyperlink" Target="mailto:presupuestos@firemansl.com" TargetMode="External"/><Relationship Id="rId120" Type="http://schemas.openxmlformats.org/officeDocument/2006/relationships/hyperlink" Target="mailto:salacra@biservicus.com" TargetMode="External"/><Relationship Id="rId141" Type="http://schemas.openxmlformats.org/officeDocument/2006/relationships/hyperlink" Target="mailto:coordinaci&#180;n@insercioncanaria.com" TargetMode="External"/><Relationship Id="rId7" Type="http://schemas.openxmlformats.org/officeDocument/2006/relationships/hyperlink" Target="mailto:info@activabienestar.es" TargetMode="External"/><Relationship Id="rId162" Type="http://schemas.openxmlformats.org/officeDocument/2006/relationships/hyperlink" Target="mailto:dimateca@dimateca.com" TargetMode="External"/><Relationship Id="rId183" Type="http://schemas.openxmlformats.org/officeDocument/2006/relationships/hyperlink" Target="mailto:Info@serviplagas.es" TargetMode="External"/><Relationship Id="rId218" Type="http://schemas.openxmlformats.org/officeDocument/2006/relationships/hyperlink" Target="mailto:contabilidad@abianyerabus.com" TargetMode="External"/><Relationship Id="rId239" Type="http://schemas.openxmlformats.org/officeDocument/2006/relationships/hyperlink" Target="mailto:legiocan@telefonica.net" TargetMode="External"/><Relationship Id="rId250" Type="http://schemas.openxmlformats.org/officeDocument/2006/relationships/hyperlink" Target="mailto:coordinacion@insercioncanaria.com" TargetMode="External"/><Relationship Id="rId271" Type="http://schemas.openxmlformats.org/officeDocument/2006/relationships/hyperlink" Target="mailto:comercial@kanarinolta.es" TargetMode="External"/><Relationship Id="rId292" Type="http://schemas.openxmlformats.org/officeDocument/2006/relationships/hyperlink" Target="mailto:canarias@seringlobal.es" TargetMode="External"/><Relationship Id="rId306" Type="http://schemas.openxmlformats.org/officeDocument/2006/relationships/hyperlink" Target="mailto:sergio@solajero.com" TargetMode="External"/><Relationship Id="rId24" Type="http://schemas.openxmlformats.org/officeDocument/2006/relationships/hyperlink" Target="mailto:comercial@microdisk.net" TargetMode="External"/><Relationship Id="rId45" Type="http://schemas.openxmlformats.org/officeDocument/2006/relationships/hyperlink" Target="mailto:Folderoficina@gmail.com" TargetMode="External"/><Relationship Id="rId66" Type="http://schemas.openxmlformats.org/officeDocument/2006/relationships/hyperlink" Target="mailto:legiocan@telefonica.net" TargetMode="External"/><Relationship Id="rId87" Type="http://schemas.openxmlformats.org/officeDocument/2006/relationships/hyperlink" Target="mailto:ppasqua@canaudit.es" TargetMode="External"/><Relationship Id="rId110" Type="http://schemas.openxmlformats.org/officeDocument/2006/relationships/hyperlink" Target="mailto:gestion@unive.es" TargetMode="External"/><Relationship Id="rId131" Type="http://schemas.openxmlformats.org/officeDocument/2006/relationships/hyperlink" Target="mailto:s.alonso@serax.es" TargetMode="External"/><Relationship Id="rId152" Type="http://schemas.openxmlformats.org/officeDocument/2006/relationships/hyperlink" Target="mailto:canarias@seringlobal.es" TargetMode="External"/><Relationship Id="rId173" Type="http://schemas.openxmlformats.org/officeDocument/2006/relationships/hyperlink" Target="mailto:fhernandez@dimateca.com" TargetMode="External"/><Relationship Id="rId194" Type="http://schemas.openxmlformats.org/officeDocument/2006/relationships/hyperlink" Target="mailto:info@serviplagas.es" TargetMode="External"/><Relationship Id="rId208" Type="http://schemas.openxmlformats.org/officeDocument/2006/relationships/hyperlink" Target="mailto:presupuestos@firemansl.com" TargetMode="External"/><Relationship Id="rId229" Type="http://schemas.openxmlformats.org/officeDocument/2006/relationships/hyperlink" Target="../2024/CONTRATACION/BASE_DATOS_CONTRATACION/eventura@hartford-sl.com%20%5bundefined:eventura@hartford-sl.com" TargetMode="External"/><Relationship Id="rId240" Type="http://schemas.openxmlformats.org/officeDocument/2006/relationships/hyperlink" Target="mailto:legiocan@telefonica.net" TargetMode="External"/><Relationship Id="rId261" Type="http://schemas.openxmlformats.org/officeDocument/2006/relationships/hyperlink" Target="mailto:auditores@gestion5.es" TargetMode="External"/><Relationship Id="rId14" Type="http://schemas.openxmlformats.org/officeDocument/2006/relationships/hyperlink" Target="mailto:administracion.canarias@seringlobal.es" TargetMode="External"/><Relationship Id="rId35" Type="http://schemas.openxmlformats.org/officeDocument/2006/relationships/hyperlink" Target="mailto:directorgeneral@realanservices.com" TargetMode="External"/><Relationship Id="rId56" Type="http://schemas.openxmlformats.org/officeDocument/2006/relationships/hyperlink" Target="mailto:Info@serviplagas.es" TargetMode="External"/><Relationship Id="rId77" Type="http://schemas.openxmlformats.org/officeDocument/2006/relationships/hyperlink" Target="mailto:gerencia1.central@grupo5.net" TargetMode="External"/><Relationship Id="rId100" Type="http://schemas.openxmlformats.org/officeDocument/2006/relationships/hyperlink" Target="mailto:presupuestos@firemansl.com" TargetMode="External"/><Relationship Id="rId282" Type="http://schemas.openxmlformats.org/officeDocument/2006/relationships/hyperlink" Target="mailto:serviciotecnico@kanarinolta.es" TargetMode="External"/><Relationship Id="rId317" Type="http://schemas.openxmlformats.org/officeDocument/2006/relationships/printerSettings" Target="../printerSettings/printerSettings1.bin"/><Relationship Id="rId8" Type="http://schemas.openxmlformats.org/officeDocument/2006/relationships/hyperlink" Target="mailto:info@activabienestar.es" TargetMode="External"/><Relationship Id="rId98" Type="http://schemas.openxmlformats.org/officeDocument/2006/relationships/hyperlink" Target="mailto:presupuestos@firemansl.com" TargetMode="External"/><Relationship Id="rId121" Type="http://schemas.openxmlformats.org/officeDocument/2006/relationships/hyperlink" Target="mailto:salacra@biservicus.com" TargetMode="External"/><Relationship Id="rId142" Type="http://schemas.openxmlformats.org/officeDocument/2006/relationships/hyperlink" Target="mailto:coordinacion@insercioncanaria.com" TargetMode="External"/><Relationship Id="rId163" Type="http://schemas.openxmlformats.org/officeDocument/2006/relationships/hyperlink" Target="mailto:dimateca@dimateca.com" TargetMode="External"/><Relationship Id="rId184" Type="http://schemas.openxmlformats.org/officeDocument/2006/relationships/hyperlink" Target="mailto:Info@serviplagas.es" TargetMode="External"/><Relationship Id="rId219" Type="http://schemas.openxmlformats.org/officeDocument/2006/relationships/hyperlink" Target="mailto:info@abianyerabus.com" TargetMode="External"/><Relationship Id="rId230" Type="http://schemas.openxmlformats.org/officeDocument/2006/relationships/hyperlink" Target="mailto:INFO@ARCHIPIELAGOALIMENTARIA.COM" TargetMode="External"/><Relationship Id="rId251" Type="http://schemas.openxmlformats.org/officeDocument/2006/relationships/hyperlink" Target="mailto:coordinacion@insercioncanaria.com" TargetMode="External"/><Relationship Id="rId25" Type="http://schemas.openxmlformats.org/officeDocument/2006/relationships/hyperlink" Target="mailto:comercial@microdisk.net" TargetMode="External"/><Relationship Id="rId46" Type="http://schemas.openxmlformats.org/officeDocument/2006/relationships/hyperlink" Target="mailto:pedidos.lalaguna@folder.es" TargetMode="External"/><Relationship Id="rId67" Type="http://schemas.openxmlformats.org/officeDocument/2006/relationships/hyperlink" Target="mailto:legiocan@telefonica.net" TargetMode="External"/><Relationship Id="rId272" Type="http://schemas.openxmlformats.org/officeDocument/2006/relationships/hyperlink" Target="mailto:info@kanarinolta.es" TargetMode="External"/><Relationship Id="rId293" Type="http://schemas.openxmlformats.org/officeDocument/2006/relationships/hyperlink" Target="mailto:jankovv@carburos.com" TargetMode="External"/><Relationship Id="rId307" Type="http://schemas.openxmlformats.org/officeDocument/2006/relationships/hyperlink" Target="mailto:mantenimiento2@firemansl.com" TargetMode="External"/><Relationship Id="rId88" Type="http://schemas.openxmlformats.org/officeDocument/2006/relationships/hyperlink" Target="mailto:ipasqua@canaudit.es" TargetMode="External"/><Relationship Id="rId111" Type="http://schemas.openxmlformats.org/officeDocument/2006/relationships/hyperlink" Target="mailto:privacidad@unive.es" TargetMode="External"/><Relationship Id="rId132" Type="http://schemas.openxmlformats.org/officeDocument/2006/relationships/hyperlink" Target="mailto:administracion@serax.es" TargetMode="External"/><Relationship Id="rId153" Type="http://schemas.openxmlformats.org/officeDocument/2006/relationships/hyperlink" Target="mailto:administracion.canarias@seringlobal.es" TargetMode="External"/><Relationship Id="rId174" Type="http://schemas.openxmlformats.org/officeDocument/2006/relationships/hyperlink" Target="mailto:antonio2@ocide.net" TargetMode="External"/><Relationship Id="rId195" Type="http://schemas.openxmlformats.org/officeDocument/2006/relationships/hyperlink" Target="mailto:Info@serviplagas.es" TargetMode="External"/><Relationship Id="rId209" Type="http://schemas.openxmlformats.org/officeDocument/2006/relationships/hyperlink" Target="mailto:sarafernandez@wrberkley.com" TargetMode="External"/><Relationship Id="rId220" Type="http://schemas.openxmlformats.org/officeDocument/2006/relationships/hyperlink" Target="mailto:contabilidad@abianyerabus.com" TargetMode="External"/><Relationship Id="rId241" Type="http://schemas.openxmlformats.org/officeDocument/2006/relationships/hyperlink" Target="mailto:legiocan@telefonica.net" TargetMode="External"/><Relationship Id="rId15" Type="http://schemas.openxmlformats.org/officeDocument/2006/relationships/hyperlink" Target="mailto:tenerife@seringlobal.es" TargetMode="External"/><Relationship Id="rId36" Type="http://schemas.openxmlformats.org/officeDocument/2006/relationships/hyperlink" Target="mailto:directorgeneral@realanservices.com" TargetMode="External"/><Relationship Id="rId57" Type="http://schemas.openxmlformats.org/officeDocument/2006/relationships/hyperlink" Target="mailto:Info@serviplagas.es" TargetMode="External"/><Relationship Id="rId262" Type="http://schemas.openxmlformats.org/officeDocument/2006/relationships/hyperlink" Target="mailto:coordinacion@insercioncanaria.com" TargetMode="External"/><Relationship Id="rId283" Type="http://schemas.openxmlformats.org/officeDocument/2006/relationships/hyperlink" Target="mailto:comercial@kanarinolta.es" TargetMode="External"/><Relationship Id="rId318" Type="http://schemas.openxmlformats.org/officeDocument/2006/relationships/vmlDrawing" Target="../drawings/vmlDrawing1.vml"/><Relationship Id="rId78" Type="http://schemas.openxmlformats.org/officeDocument/2006/relationships/hyperlink" Target="mailto:gerencia1.central@grupo5.net" TargetMode="External"/><Relationship Id="rId99" Type="http://schemas.openxmlformats.org/officeDocument/2006/relationships/hyperlink" Target="mailto:presupuestos@firemansl.com" TargetMode="External"/><Relationship Id="rId101" Type="http://schemas.openxmlformats.org/officeDocument/2006/relationships/hyperlink" Target="mailto:sergiogarcia@previmac.es" TargetMode="External"/><Relationship Id="rId122" Type="http://schemas.openxmlformats.org/officeDocument/2006/relationships/hyperlink" Target="mailto:salacra@biservicus.com" TargetMode="External"/><Relationship Id="rId143" Type="http://schemas.openxmlformats.org/officeDocument/2006/relationships/hyperlink" Target="mailto:coordinacion@insercioncanaria.com" TargetMode="External"/><Relationship Id="rId164" Type="http://schemas.openxmlformats.org/officeDocument/2006/relationships/hyperlink" Target="mailto:fhernandez@dimateca.com" TargetMode="External"/><Relationship Id="rId185" Type="http://schemas.openxmlformats.org/officeDocument/2006/relationships/hyperlink" Target="mailto:info@serviplagas.es" TargetMode="External"/><Relationship Id="rId9" Type="http://schemas.openxmlformats.org/officeDocument/2006/relationships/hyperlink" Target="mailto:soporte@hrlog.es" TargetMode="External"/><Relationship Id="rId210" Type="http://schemas.openxmlformats.org/officeDocument/2006/relationships/hyperlink" Target="mailto:covadonga.roza@grupo5.net" TargetMode="External"/><Relationship Id="rId26" Type="http://schemas.openxmlformats.org/officeDocument/2006/relationships/hyperlink" Target="mailto:direccion@microdisk.net" TargetMode="External"/><Relationship Id="rId231" Type="http://schemas.openxmlformats.org/officeDocument/2006/relationships/hyperlink" Target="mailto:jorgebadiola@consultingnormativo.es" TargetMode="External"/><Relationship Id="rId252" Type="http://schemas.openxmlformats.org/officeDocument/2006/relationships/hyperlink" Target="mailto:ASISTENCIADIRECCION@VIAJESINSULAR.ES" TargetMode="External"/><Relationship Id="rId273" Type="http://schemas.openxmlformats.org/officeDocument/2006/relationships/hyperlink" Target="mailto:serviciotecnico@kanarinolta.es" TargetMode="External"/><Relationship Id="rId294" Type="http://schemas.openxmlformats.org/officeDocument/2006/relationships/hyperlink" Target="mailto:administracion.canarias@seringlobal.es" TargetMode="External"/><Relationship Id="rId308" Type="http://schemas.openxmlformats.org/officeDocument/2006/relationships/hyperlink" Target="mailto:licitaciones@sgmas.es" TargetMode="External"/><Relationship Id="rId47" Type="http://schemas.openxmlformats.org/officeDocument/2006/relationships/hyperlink" Target="mailto:hernandez-patricia@aramark.es" TargetMode="External"/><Relationship Id="rId68" Type="http://schemas.openxmlformats.org/officeDocument/2006/relationships/hyperlink" Target="mailto:legiocan@telefonica.net" TargetMode="External"/><Relationship Id="rId89" Type="http://schemas.openxmlformats.org/officeDocument/2006/relationships/hyperlink" Target="mailto:apalma@cio-company.com" TargetMode="External"/><Relationship Id="rId112" Type="http://schemas.openxmlformats.org/officeDocument/2006/relationships/hyperlink" Target="mailto:mariangeles.martinez@unive.es" TargetMode="External"/><Relationship Id="rId133" Type="http://schemas.openxmlformats.org/officeDocument/2006/relationships/hyperlink" Target="mailto:aromero@ezsa.es" TargetMode="External"/><Relationship Id="rId154" Type="http://schemas.openxmlformats.org/officeDocument/2006/relationships/hyperlink" Target="mailto:tenerife@seringlobal.es" TargetMode="External"/><Relationship Id="rId175" Type="http://schemas.openxmlformats.org/officeDocument/2006/relationships/hyperlink" Target="mailto:fhernandez@dimateca.com" TargetMode="External"/><Relationship Id="rId196" Type="http://schemas.openxmlformats.org/officeDocument/2006/relationships/hyperlink" Target="mailto:Info@serviplagas.es" TargetMode="External"/><Relationship Id="rId200" Type="http://schemas.openxmlformats.org/officeDocument/2006/relationships/hyperlink" Target="mailto:ralayon@gruporecord.es" TargetMode="External"/><Relationship Id="rId16" Type="http://schemas.openxmlformats.org/officeDocument/2006/relationships/hyperlink" Target="mailto:canarias@seringlobal.es" TargetMode="External"/><Relationship Id="rId221" Type="http://schemas.openxmlformats.org/officeDocument/2006/relationships/hyperlink" Target="mailto:infogc@amandabus.com" TargetMode="External"/><Relationship Id="rId242" Type="http://schemas.openxmlformats.org/officeDocument/2006/relationships/hyperlink" Target="mailto:legiocan@telefonica.net" TargetMode="External"/><Relationship Id="rId263" Type="http://schemas.openxmlformats.org/officeDocument/2006/relationships/hyperlink" Target="mailto:coordinacion@insercioncanaria.com" TargetMode="External"/><Relationship Id="rId284" Type="http://schemas.openxmlformats.org/officeDocument/2006/relationships/hyperlink" Target="mailto:info@kanarinolta.es" TargetMode="External"/><Relationship Id="rId319" Type="http://schemas.openxmlformats.org/officeDocument/2006/relationships/vmlDrawing" Target="../drawings/vmlDrawing2.vml"/><Relationship Id="rId37" Type="http://schemas.openxmlformats.org/officeDocument/2006/relationships/hyperlink" Target="mailto:facturacionsdi@sdidigitalgroup.es" TargetMode="External"/><Relationship Id="rId58" Type="http://schemas.openxmlformats.org/officeDocument/2006/relationships/hyperlink" Target="mailto:Info@serviplagas.es" TargetMode="External"/><Relationship Id="rId79" Type="http://schemas.openxmlformats.org/officeDocument/2006/relationships/hyperlink" Target="mailto:gerencia1.central@grupo5.net" TargetMode="External"/><Relationship Id="rId102" Type="http://schemas.openxmlformats.org/officeDocument/2006/relationships/hyperlink" Target="mailto:facturacion@realanservices.com" TargetMode="External"/><Relationship Id="rId123" Type="http://schemas.openxmlformats.org/officeDocument/2006/relationships/hyperlink" Target="mailto:salacra@biservicus.com" TargetMode="External"/><Relationship Id="rId144" Type="http://schemas.openxmlformats.org/officeDocument/2006/relationships/hyperlink" Target="mailto:direccion@microdisk.net" TargetMode="External"/><Relationship Id="rId90" Type="http://schemas.openxmlformats.org/officeDocument/2006/relationships/hyperlink" Target="mailto:ralayon@gruporecord.es" TargetMode="External"/><Relationship Id="rId165" Type="http://schemas.openxmlformats.org/officeDocument/2006/relationships/hyperlink" Target="mailto:dimateca@dimateca.com" TargetMode="External"/><Relationship Id="rId186" Type="http://schemas.openxmlformats.org/officeDocument/2006/relationships/hyperlink" Target="mailto:Info@serviplagas.es" TargetMode="External"/><Relationship Id="rId211" Type="http://schemas.openxmlformats.org/officeDocument/2006/relationships/hyperlink" Target="mailto:gerencia1.central@grupo5.net" TargetMode="External"/><Relationship Id="rId232" Type="http://schemas.openxmlformats.org/officeDocument/2006/relationships/hyperlink" Target="mailto:clientes@perezycairos.com" TargetMode="External"/><Relationship Id="rId253" Type="http://schemas.openxmlformats.org/officeDocument/2006/relationships/hyperlink" Target="mailto:ASISTENCIADIRECCION@VIAJESINSULAR.ES" TargetMode="External"/><Relationship Id="rId274" Type="http://schemas.openxmlformats.org/officeDocument/2006/relationships/hyperlink" Target="mailto:comercial@kanarinolta.es" TargetMode="External"/><Relationship Id="rId295" Type="http://schemas.openxmlformats.org/officeDocument/2006/relationships/hyperlink" Target="mailto:tenerife@seringlobal.es" TargetMode="External"/><Relationship Id="rId309" Type="http://schemas.openxmlformats.org/officeDocument/2006/relationships/hyperlink" Target="mailto:apalma@grupo-cio.com" TargetMode="External"/><Relationship Id="rId27" Type="http://schemas.openxmlformats.org/officeDocument/2006/relationships/hyperlink" Target="mailto:direccion@microdisk.net" TargetMode="External"/><Relationship Id="rId48" Type="http://schemas.openxmlformats.org/officeDocument/2006/relationships/hyperlink" Target="mailto:facturacion@montelongoasesores.com" TargetMode="External"/><Relationship Id="rId69" Type="http://schemas.openxmlformats.org/officeDocument/2006/relationships/hyperlink" Target="mailto:legiocan@telefonica.net" TargetMode="External"/><Relationship Id="rId113" Type="http://schemas.openxmlformats.org/officeDocument/2006/relationships/hyperlink" Target="mailto:serviciotecnico@kanarinolta.es" TargetMode="External"/><Relationship Id="rId134" Type="http://schemas.openxmlformats.org/officeDocument/2006/relationships/hyperlink" Target="mailto:sergio@solajero.com" TargetMode="External"/><Relationship Id="rId320" Type="http://schemas.openxmlformats.org/officeDocument/2006/relationships/comments" Target="../comments1.xml"/><Relationship Id="rId80" Type="http://schemas.openxmlformats.org/officeDocument/2006/relationships/hyperlink" Target="mailto:covadonga.roza@grupo5.net" TargetMode="External"/><Relationship Id="rId155" Type="http://schemas.openxmlformats.org/officeDocument/2006/relationships/hyperlink" Target="mailto:canarias@seringlobal.es" TargetMode="External"/><Relationship Id="rId176" Type="http://schemas.openxmlformats.org/officeDocument/2006/relationships/hyperlink" Target="mailto:dimateca@dimateca.com" TargetMode="External"/><Relationship Id="rId197" Type="http://schemas.openxmlformats.org/officeDocument/2006/relationships/hyperlink" Target="mailto:info@serviplagas.es" TargetMode="External"/><Relationship Id="rId201" Type="http://schemas.openxmlformats.org/officeDocument/2006/relationships/hyperlink" Target="mailto:facturacion@perezycairos.com" TargetMode="External"/><Relationship Id="rId222" Type="http://schemas.openxmlformats.org/officeDocument/2006/relationships/hyperlink" Target="mailto:amandacm@amandabus.com" TargetMode="External"/><Relationship Id="rId243" Type="http://schemas.openxmlformats.org/officeDocument/2006/relationships/hyperlink" Target="mailto:legiocan@telefonica.net" TargetMode="External"/><Relationship Id="rId264" Type="http://schemas.openxmlformats.org/officeDocument/2006/relationships/hyperlink" Target="mailto:coordinacion@insercioncanaria.com" TargetMode="External"/><Relationship Id="rId285" Type="http://schemas.openxmlformats.org/officeDocument/2006/relationships/hyperlink" Target="mailto:serviciotecnico@kanarinolta.es" TargetMode="External"/><Relationship Id="rId17" Type="http://schemas.openxmlformats.org/officeDocument/2006/relationships/hyperlink" Target="mailto:administracion@microdisk.net" TargetMode="External"/><Relationship Id="rId38" Type="http://schemas.openxmlformats.org/officeDocument/2006/relationships/hyperlink" Target="mailto:facturacionsdi@sdidigitalgroup.es" TargetMode="External"/><Relationship Id="rId59" Type="http://schemas.openxmlformats.org/officeDocument/2006/relationships/hyperlink" Target="mailto:laspalmasexterior@otis.com" TargetMode="External"/><Relationship Id="rId103" Type="http://schemas.openxmlformats.org/officeDocument/2006/relationships/hyperlink" Target="mailto:directorgeneral@realanservices.com" TargetMode="External"/><Relationship Id="rId124" Type="http://schemas.openxmlformats.org/officeDocument/2006/relationships/hyperlink" Target="mailto:salacra@biservicus.com" TargetMode="External"/><Relationship Id="rId310" Type="http://schemas.openxmlformats.org/officeDocument/2006/relationships/hyperlink" Target="mailto:apalma@grupo-cio.com" TargetMode="External"/><Relationship Id="rId70" Type="http://schemas.openxmlformats.org/officeDocument/2006/relationships/hyperlink" Target="mailto:legiocan@telefonica.net" TargetMode="External"/><Relationship Id="rId91" Type="http://schemas.openxmlformats.org/officeDocument/2006/relationships/hyperlink" Target="mailto:sergiogarcia@previmac.es" TargetMode="External"/><Relationship Id="rId145" Type="http://schemas.openxmlformats.org/officeDocument/2006/relationships/hyperlink" Target="mailto:coordinacion@insercioncanaria.com" TargetMode="External"/><Relationship Id="rId166" Type="http://schemas.openxmlformats.org/officeDocument/2006/relationships/hyperlink" Target="mailto:dimateca@dimateca.com" TargetMode="External"/><Relationship Id="rId187" Type="http://schemas.openxmlformats.org/officeDocument/2006/relationships/hyperlink" Target="mailto:Info@serviplagas.es" TargetMode="External"/><Relationship Id="rId1" Type="http://schemas.openxmlformats.org/officeDocument/2006/relationships/hyperlink" Target="mailto:facturacionsdi@sdidigitalgroup.es" TargetMode="External"/><Relationship Id="rId212" Type="http://schemas.openxmlformats.org/officeDocument/2006/relationships/hyperlink" Target="mailto:pino.garcia@grupo5.net" TargetMode="External"/><Relationship Id="rId233" Type="http://schemas.openxmlformats.org/officeDocument/2006/relationships/hyperlink" Target="mailto:clientes@perezycairos.com" TargetMode="External"/><Relationship Id="rId254" Type="http://schemas.openxmlformats.org/officeDocument/2006/relationships/hyperlink" Target="mailto:pascaticesl@yahoo.es" TargetMode="External"/><Relationship Id="rId28" Type="http://schemas.openxmlformats.org/officeDocument/2006/relationships/hyperlink" Target="mailto:direccion@microdisk.net" TargetMode="External"/><Relationship Id="rId49" Type="http://schemas.openxmlformats.org/officeDocument/2006/relationships/hyperlink" Target="mailto:laboral@montelongoasesores.com" TargetMode="External"/><Relationship Id="rId114" Type="http://schemas.openxmlformats.org/officeDocument/2006/relationships/hyperlink" Target="mailto:comercial@kanarinolta.es" TargetMode="External"/><Relationship Id="rId275" Type="http://schemas.openxmlformats.org/officeDocument/2006/relationships/hyperlink" Target="mailto:info@kanarinolta.es" TargetMode="External"/><Relationship Id="rId296" Type="http://schemas.openxmlformats.org/officeDocument/2006/relationships/hyperlink" Target="mailto:canarias@seringlobal.es" TargetMode="External"/><Relationship Id="rId300" Type="http://schemas.openxmlformats.org/officeDocument/2006/relationships/hyperlink" Target="mailto:administracion.canarias@seringlobal.es" TargetMode="External"/><Relationship Id="rId60" Type="http://schemas.openxmlformats.org/officeDocument/2006/relationships/hyperlink" Target="mailto:maspalomas@otis.com" TargetMode="External"/><Relationship Id="rId81" Type="http://schemas.openxmlformats.org/officeDocument/2006/relationships/hyperlink" Target="mailto:covadonga.roza@grupo5.net" TargetMode="External"/><Relationship Id="rId135" Type="http://schemas.openxmlformats.org/officeDocument/2006/relationships/hyperlink" Target="mailto:sergio@solajero.com" TargetMode="External"/><Relationship Id="rId156" Type="http://schemas.openxmlformats.org/officeDocument/2006/relationships/hyperlink" Target="mailto:administracion.canarias@seringlobal.es" TargetMode="External"/><Relationship Id="rId177" Type="http://schemas.openxmlformats.org/officeDocument/2006/relationships/hyperlink" Target="mailto:dimateca@dimateca.com" TargetMode="External"/><Relationship Id="rId198" Type="http://schemas.openxmlformats.org/officeDocument/2006/relationships/hyperlink" Target="mailto:Info@serviplagas.es" TargetMode="External"/><Relationship Id="rId321" Type="http://schemas.microsoft.com/office/2017/10/relationships/threadedComment" Target="../threadedComments/threadedComment1.xml"/><Relationship Id="rId202" Type="http://schemas.openxmlformats.org/officeDocument/2006/relationships/hyperlink" Target="mailto:clientes@perezycairos.com" TargetMode="External"/><Relationship Id="rId223" Type="http://schemas.openxmlformats.org/officeDocument/2006/relationships/hyperlink" Target="mailto:aromero@ezsa.es" TargetMode="External"/><Relationship Id="rId244" Type="http://schemas.openxmlformats.org/officeDocument/2006/relationships/hyperlink" Target="mailto:legiocan@telefonica.net" TargetMode="External"/><Relationship Id="rId18" Type="http://schemas.openxmlformats.org/officeDocument/2006/relationships/hyperlink" Target="mailto:comercial@microdisk.net" TargetMode="External"/><Relationship Id="rId39" Type="http://schemas.openxmlformats.org/officeDocument/2006/relationships/hyperlink" Target="mailto:facturacionsdi@sdidigitalgroup.es" TargetMode="External"/><Relationship Id="rId265" Type="http://schemas.openxmlformats.org/officeDocument/2006/relationships/hyperlink" Target="mailto:facturacion@perezycairos.com" TargetMode="External"/><Relationship Id="rId286" Type="http://schemas.openxmlformats.org/officeDocument/2006/relationships/hyperlink" Target="mailto:comercial@kanarinolta.es" TargetMode="External"/><Relationship Id="rId50" Type="http://schemas.openxmlformats.org/officeDocument/2006/relationships/hyperlink" Target="mailto:Info@serviplagas.es" TargetMode="External"/><Relationship Id="rId104" Type="http://schemas.openxmlformats.org/officeDocument/2006/relationships/hyperlink" Target="mailto:g.lozano@preving.com" TargetMode="External"/><Relationship Id="rId125" Type="http://schemas.openxmlformats.org/officeDocument/2006/relationships/hyperlink" Target="mailto:salacra@biservicus.com" TargetMode="External"/><Relationship Id="rId146" Type="http://schemas.openxmlformats.org/officeDocument/2006/relationships/hyperlink" Target="mailto:clientes@perezycairos.com" TargetMode="External"/><Relationship Id="rId167" Type="http://schemas.openxmlformats.org/officeDocument/2006/relationships/hyperlink" Target="mailto:fhernandez@dimateca.com" TargetMode="External"/><Relationship Id="rId188" Type="http://schemas.openxmlformats.org/officeDocument/2006/relationships/hyperlink" Target="mailto:info@serviplagas.es" TargetMode="External"/><Relationship Id="rId311" Type="http://schemas.openxmlformats.org/officeDocument/2006/relationships/hyperlink" Target="mailto:juanmanuel.cerezo@serveo.com" TargetMode="External"/><Relationship Id="rId71" Type="http://schemas.openxmlformats.org/officeDocument/2006/relationships/hyperlink" Target="mailto:legiocan@telefonica.net" TargetMode="External"/><Relationship Id="rId92" Type="http://schemas.openxmlformats.org/officeDocument/2006/relationships/hyperlink" Target="mailto:sm.duran@preving.com" TargetMode="External"/><Relationship Id="rId213" Type="http://schemas.openxmlformats.org/officeDocument/2006/relationships/hyperlink" Target="mailto:pino.garcia@grupo5.net" TargetMode="External"/><Relationship Id="rId234" Type="http://schemas.openxmlformats.org/officeDocument/2006/relationships/hyperlink" Target="mailto:legiocan@telefonica.net" TargetMode="External"/><Relationship Id="rId2" Type="http://schemas.openxmlformats.org/officeDocument/2006/relationships/hyperlink" Target="mailto:legiocan@telefonica.net" TargetMode="External"/><Relationship Id="rId29" Type="http://schemas.openxmlformats.org/officeDocument/2006/relationships/hyperlink" Target="mailto:serviciotecnico@kanarinolta.es" TargetMode="External"/><Relationship Id="rId255" Type="http://schemas.openxmlformats.org/officeDocument/2006/relationships/hyperlink" Target="mailto:pascaticesl@yahoo.es" TargetMode="External"/><Relationship Id="rId276" Type="http://schemas.openxmlformats.org/officeDocument/2006/relationships/hyperlink" Target="mailto:serviciotecnico@kanarinolta.es" TargetMode="External"/><Relationship Id="rId297" Type="http://schemas.openxmlformats.org/officeDocument/2006/relationships/hyperlink" Target="mailto:administracion.canarias@seringlobal.es" TargetMode="External"/><Relationship Id="rId40" Type="http://schemas.openxmlformats.org/officeDocument/2006/relationships/hyperlink" Target="mailto:soporte@hrlog.es" TargetMode="External"/><Relationship Id="rId115" Type="http://schemas.openxmlformats.org/officeDocument/2006/relationships/hyperlink" Target="mailto:facturacion@perezycairos.com" TargetMode="External"/><Relationship Id="rId136" Type="http://schemas.openxmlformats.org/officeDocument/2006/relationships/hyperlink" Target="mailto:sergio@solajero.com" TargetMode="External"/><Relationship Id="rId157" Type="http://schemas.openxmlformats.org/officeDocument/2006/relationships/hyperlink" Target="mailto:tenerife@seringlobal.es" TargetMode="External"/><Relationship Id="rId178" Type="http://schemas.openxmlformats.org/officeDocument/2006/relationships/hyperlink" Target="mailto:hernandez-patricia@aramark.es" TargetMode="External"/><Relationship Id="rId301" Type="http://schemas.openxmlformats.org/officeDocument/2006/relationships/hyperlink" Target="mailto:tenerife@seringlobal.es" TargetMode="External"/><Relationship Id="rId61" Type="http://schemas.openxmlformats.org/officeDocument/2006/relationships/hyperlink" Target="mailto:laspalmas@otis.com" TargetMode="External"/><Relationship Id="rId82" Type="http://schemas.openxmlformats.org/officeDocument/2006/relationships/hyperlink" Target="mailto:pino.garcia@grupo5.net" TargetMode="External"/><Relationship Id="rId199" Type="http://schemas.openxmlformats.org/officeDocument/2006/relationships/hyperlink" Target="mailto:apalma@cio-company.com" TargetMode="External"/><Relationship Id="rId203" Type="http://schemas.openxmlformats.org/officeDocument/2006/relationships/hyperlink" Target="mailto:clientes@perezycairos.com" TargetMode="External"/><Relationship Id="rId19" Type="http://schemas.openxmlformats.org/officeDocument/2006/relationships/hyperlink" Target="mailto:laspalmas@viajes2000.com" TargetMode="External"/><Relationship Id="rId224" Type="http://schemas.openxmlformats.org/officeDocument/2006/relationships/hyperlink" Target="mailto:rpuya@archipielagoalimentaria.com" TargetMode="External"/><Relationship Id="rId245" Type="http://schemas.openxmlformats.org/officeDocument/2006/relationships/hyperlink" Target="mailto:legiocan@telefonica.net" TargetMode="External"/><Relationship Id="rId266" Type="http://schemas.openxmlformats.org/officeDocument/2006/relationships/hyperlink" Target="mailto:lcabrera@serveoservicios.com%22%20%3clcabrera@serveoservicios.com" TargetMode="External"/><Relationship Id="rId287" Type="http://schemas.openxmlformats.org/officeDocument/2006/relationships/hyperlink" Target="mailto:info@kanarinolta.es" TargetMode="External"/><Relationship Id="rId30" Type="http://schemas.openxmlformats.org/officeDocument/2006/relationships/hyperlink" Target="mailto:serviciotecnico@kanarinolta.es" TargetMode="External"/><Relationship Id="rId105" Type="http://schemas.openxmlformats.org/officeDocument/2006/relationships/hyperlink" Target="mailto:covadonga.roza@grupo5.net" TargetMode="External"/><Relationship Id="rId126" Type="http://schemas.openxmlformats.org/officeDocument/2006/relationships/hyperlink" Target="mailto:pascaticesl@yahoo.es" TargetMode="External"/><Relationship Id="rId147" Type="http://schemas.openxmlformats.org/officeDocument/2006/relationships/hyperlink" Target="mailto:administracion.canarias@seringlobal.es" TargetMode="External"/><Relationship Id="rId168" Type="http://schemas.openxmlformats.org/officeDocument/2006/relationships/hyperlink" Target="mailto:dimateca@dimateca.com" TargetMode="External"/><Relationship Id="rId312" Type="http://schemas.openxmlformats.org/officeDocument/2006/relationships/hyperlink" Target="mailto:pino.garcia@grupo5.net" TargetMode="External"/><Relationship Id="rId51" Type="http://schemas.openxmlformats.org/officeDocument/2006/relationships/hyperlink" Target="mailto:Info@serviplagas.es" TargetMode="External"/><Relationship Id="rId72" Type="http://schemas.openxmlformats.org/officeDocument/2006/relationships/hyperlink" Target="mailto:infogc@amandabus.com" TargetMode="External"/><Relationship Id="rId93" Type="http://schemas.openxmlformats.org/officeDocument/2006/relationships/hyperlink" Target="mailto:Info@serviplagas.es" TargetMode="External"/><Relationship Id="rId189" Type="http://schemas.openxmlformats.org/officeDocument/2006/relationships/hyperlink" Target="mailto:Info@serviplagas.es" TargetMode="External"/><Relationship Id="rId3" Type="http://schemas.openxmlformats.org/officeDocument/2006/relationships/hyperlink" Target="mailto:legiocan@telefonica.net" TargetMode="External"/><Relationship Id="rId214" Type="http://schemas.openxmlformats.org/officeDocument/2006/relationships/hyperlink" Target="mailto:gerencia1.central@grupo5.net" TargetMode="External"/><Relationship Id="rId235" Type="http://schemas.openxmlformats.org/officeDocument/2006/relationships/hyperlink" Target="mailto:legiocan@telefonica.net" TargetMode="External"/><Relationship Id="rId256" Type="http://schemas.openxmlformats.org/officeDocument/2006/relationships/hyperlink" Target="mailto:facturacion@formasnivaria.es" TargetMode="External"/><Relationship Id="rId277" Type="http://schemas.openxmlformats.org/officeDocument/2006/relationships/hyperlink" Target="mailto:comercial@kanarinolta.es" TargetMode="External"/><Relationship Id="rId298" Type="http://schemas.openxmlformats.org/officeDocument/2006/relationships/hyperlink" Target="mailto:tenerife@seringlobal.es" TargetMode="External"/><Relationship Id="rId116" Type="http://schemas.openxmlformats.org/officeDocument/2006/relationships/hyperlink" Target="mailto:clientes@perezycairos.com" TargetMode="External"/><Relationship Id="rId137" Type="http://schemas.openxmlformats.org/officeDocument/2006/relationships/hyperlink" Target="mailto:administracion-facturacion@aguasdefirgas.com" TargetMode="External"/><Relationship Id="rId158" Type="http://schemas.openxmlformats.org/officeDocument/2006/relationships/hyperlink" Target="mailto:canarias@seringlobal.es" TargetMode="External"/><Relationship Id="rId302" Type="http://schemas.openxmlformats.org/officeDocument/2006/relationships/hyperlink" Target="mailto:canarias@seringlobal.es" TargetMode="External"/><Relationship Id="rId20" Type="http://schemas.openxmlformats.org/officeDocument/2006/relationships/hyperlink" Target="mailto:administracion@microdisk.net" TargetMode="External"/><Relationship Id="rId41" Type="http://schemas.openxmlformats.org/officeDocument/2006/relationships/hyperlink" Target="mailto:soporte@hrlog.es" TargetMode="External"/><Relationship Id="rId62" Type="http://schemas.openxmlformats.org/officeDocument/2006/relationships/hyperlink" Target="mailto:laspalmas@otis.com" TargetMode="External"/><Relationship Id="rId83" Type="http://schemas.openxmlformats.org/officeDocument/2006/relationships/hyperlink" Target="mailto:pino.garcia@grupo5.net" TargetMode="External"/><Relationship Id="rId179" Type="http://schemas.openxmlformats.org/officeDocument/2006/relationships/hyperlink" Target="mailto:facturacion@realanservices.com" TargetMode="External"/><Relationship Id="rId190" Type="http://schemas.openxmlformats.org/officeDocument/2006/relationships/hyperlink" Target="mailto:Info@serviplagas.es" TargetMode="External"/><Relationship Id="rId204" Type="http://schemas.openxmlformats.org/officeDocument/2006/relationships/hyperlink" Target="mailto:ADMISUR@VOHALE.ES" TargetMode="External"/><Relationship Id="rId225" Type="http://schemas.openxmlformats.org/officeDocument/2006/relationships/hyperlink" Target="mailto:CARMENTEJERA@RADISOL.ES" TargetMode="External"/><Relationship Id="rId246" Type="http://schemas.openxmlformats.org/officeDocument/2006/relationships/hyperlink" Target="mailto:legiocan@telefonica.net" TargetMode="External"/><Relationship Id="rId267" Type="http://schemas.openxmlformats.org/officeDocument/2006/relationships/hyperlink" Target="mailto:minervasantana@gonzalezabogadosyasesores.com" TargetMode="External"/><Relationship Id="rId288" Type="http://schemas.openxmlformats.org/officeDocument/2006/relationships/hyperlink" Target="mailto:serviciotecnico@kanarinolta.es" TargetMode="External"/><Relationship Id="rId106" Type="http://schemas.openxmlformats.org/officeDocument/2006/relationships/hyperlink" Target="mailto:gerencia1.central@grupo5.net" TargetMode="External"/><Relationship Id="rId127" Type="http://schemas.openxmlformats.org/officeDocument/2006/relationships/hyperlink" Target="mailto:pascaticesl@yahoo.es" TargetMode="External"/><Relationship Id="rId313" Type="http://schemas.openxmlformats.org/officeDocument/2006/relationships/hyperlink" Target="mailto:administracion@canaudit.es" TargetMode="External"/><Relationship Id="rId10" Type="http://schemas.openxmlformats.org/officeDocument/2006/relationships/hyperlink" Target="mailto:facturacion@realanservices.com" TargetMode="External"/><Relationship Id="rId31" Type="http://schemas.openxmlformats.org/officeDocument/2006/relationships/hyperlink" Target="mailto:comercial@kanarinolta.es" TargetMode="External"/><Relationship Id="rId52" Type="http://schemas.openxmlformats.org/officeDocument/2006/relationships/hyperlink" Target="mailto:Info@serviplagas.es" TargetMode="External"/><Relationship Id="rId73" Type="http://schemas.openxmlformats.org/officeDocument/2006/relationships/hyperlink" Target="mailto:amandacm@amandabus.com" TargetMode="External"/><Relationship Id="rId94" Type="http://schemas.openxmlformats.org/officeDocument/2006/relationships/hyperlink" Target="mailto:info@serviplagas.es" TargetMode="External"/><Relationship Id="rId148" Type="http://schemas.openxmlformats.org/officeDocument/2006/relationships/hyperlink" Target="mailto:tenerife@seringlobal.es" TargetMode="External"/><Relationship Id="rId169" Type="http://schemas.openxmlformats.org/officeDocument/2006/relationships/hyperlink" Target="mailto:dimateca@dimateca.com" TargetMode="External"/><Relationship Id="rId4" Type="http://schemas.openxmlformats.org/officeDocument/2006/relationships/hyperlink" Target="mailto:legiocan@telefonica.net" TargetMode="External"/><Relationship Id="rId180" Type="http://schemas.openxmlformats.org/officeDocument/2006/relationships/hyperlink" Target="mailto:directorgeneral@realanservices.com" TargetMode="External"/><Relationship Id="rId215" Type="http://schemas.openxmlformats.org/officeDocument/2006/relationships/hyperlink" Target="mailto:covadonga.roza@grupo5.net" TargetMode="External"/><Relationship Id="rId236" Type="http://schemas.openxmlformats.org/officeDocument/2006/relationships/hyperlink" Target="mailto:legiocan@telefonica.net" TargetMode="External"/><Relationship Id="rId257" Type="http://schemas.openxmlformats.org/officeDocument/2006/relationships/hyperlink" Target="mailto:facturacion@formasnivaria.es" TargetMode="External"/><Relationship Id="rId278" Type="http://schemas.openxmlformats.org/officeDocument/2006/relationships/hyperlink" Target="mailto:info@kanarinolta.es" TargetMode="External"/><Relationship Id="rId303" Type="http://schemas.openxmlformats.org/officeDocument/2006/relationships/hyperlink" Target="mailto:info@ascendiarc.com" TargetMode="External"/><Relationship Id="rId42" Type="http://schemas.openxmlformats.org/officeDocument/2006/relationships/hyperlink" Target="mailto:soporte@hrlog.es" TargetMode="External"/><Relationship Id="rId84" Type="http://schemas.openxmlformats.org/officeDocument/2006/relationships/hyperlink" Target="mailto:pino.garcia@grupo5.net" TargetMode="External"/><Relationship Id="rId138" Type="http://schemas.openxmlformats.org/officeDocument/2006/relationships/hyperlink" Target="mailto:administracion@microdisk.net" TargetMode="External"/><Relationship Id="rId191" Type="http://schemas.openxmlformats.org/officeDocument/2006/relationships/hyperlink" Target="mailto:info@serviplagas.es" TargetMode="External"/><Relationship Id="rId205" Type="http://schemas.openxmlformats.org/officeDocument/2006/relationships/hyperlink" Target="mailto:ADMISUR@VOHALE.ES" TargetMode="External"/><Relationship Id="rId247" Type="http://schemas.openxmlformats.org/officeDocument/2006/relationships/hyperlink" Target="mailto:legiocan@telefonica.net" TargetMode="External"/><Relationship Id="rId107" Type="http://schemas.openxmlformats.org/officeDocument/2006/relationships/hyperlink" Target="mailto:pino.garcia@grupo5.net" TargetMode="External"/><Relationship Id="rId289" Type="http://schemas.openxmlformats.org/officeDocument/2006/relationships/hyperlink" Target="mailto:comercial@kanarinolta.es" TargetMode="External"/><Relationship Id="rId11" Type="http://schemas.openxmlformats.org/officeDocument/2006/relationships/hyperlink" Target="mailto:directorgeneral@realanservices.com" TargetMode="External"/><Relationship Id="rId53" Type="http://schemas.openxmlformats.org/officeDocument/2006/relationships/hyperlink" Target="mailto:info@serviplagas.es" TargetMode="External"/><Relationship Id="rId149" Type="http://schemas.openxmlformats.org/officeDocument/2006/relationships/hyperlink" Target="mailto:canarias@seringlobal.es" TargetMode="External"/><Relationship Id="rId314" Type="http://schemas.openxmlformats.org/officeDocument/2006/relationships/hyperlink" Target="mailto:ppasqua@canaudit.es" TargetMode="External"/><Relationship Id="rId95" Type="http://schemas.openxmlformats.org/officeDocument/2006/relationships/hyperlink" Target="mailto:Info@serviplagas.es" TargetMode="External"/><Relationship Id="rId160" Type="http://schemas.openxmlformats.org/officeDocument/2006/relationships/hyperlink" Target="mailto:dimateca@dimateca.com" TargetMode="External"/><Relationship Id="rId216" Type="http://schemas.openxmlformats.org/officeDocument/2006/relationships/hyperlink" Target="mailto:maria.arantzazu.robaina.sanchez@schindler.com" TargetMode="External"/><Relationship Id="rId258" Type="http://schemas.openxmlformats.org/officeDocument/2006/relationships/hyperlink" Target="mailto:tsocial@formasnivaria.es" TargetMode="External"/><Relationship Id="rId22" Type="http://schemas.openxmlformats.org/officeDocument/2006/relationships/hyperlink" Target="mailto:administracion@microdisk.net" TargetMode="External"/><Relationship Id="rId64" Type="http://schemas.openxmlformats.org/officeDocument/2006/relationships/hyperlink" Target="mailto:legiocan@telefonica.net" TargetMode="External"/><Relationship Id="rId118" Type="http://schemas.openxmlformats.org/officeDocument/2006/relationships/hyperlink" Target="mailto:puertagestion.averias@gmail.com" TargetMode="External"/><Relationship Id="rId171" Type="http://schemas.openxmlformats.org/officeDocument/2006/relationships/hyperlink" Target="mailto:dimateca@dimateca.com" TargetMode="External"/><Relationship Id="rId227" Type="http://schemas.openxmlformats.org/officeDocument/2006/relationships/hyperlink" Target="mailto:CARMENTEJERA@RADISOL.ES" TargetMode="External"/><Relationship Id="rId269" Type="http://schemas.openxmlformats.org/officeDocument/2006/relationships/hyperlink" Target="mailto:info@kanarinolta.es" TargetMode="External"/><Relationship Id="rId33" Type="http://schemas.openxmlformats.org/officeDocument/2006/relationships/hyperlink" Target="mailto:facturacion@realanservices.com" TargetMode="External"/><Relationship Id="rId129" Type="http://schemas.openxmlformats.org/officeDocument/2006/relationships/hyperlink" Target="mailto:omaira@cateringyanioma.com" TargetMode="External"/><Relationship Id="rId280" Type="http://schemas.openxmlformats.org/officeDocument/2006/relationships/hyperlink" Target="mailto:comercial@kanarinolta.es" TargetMode="External"/><Relationship Id="rId75" Type="http://schemas.openxmlformats.org/officeDocument/2006/relationships/hyperlink" Target="mailto:contabilidad@abianyerabus.com" TargetMode="External"/><Relationship Id="rId140" Type="http://schemas.openxmlformats.org/officeDocument/2006/relationships/hyperlink" Target="mailto:direccion@microdisk.net" TargetMode="External"/><Relationship Id="rId182" Type="http://schemas.openxmlformats.org/officeDocument/2006/relationships/hyperlink" Target="mailto:info@serviplagas.es" TargetMode="External"/><Relationship Id="rId6" Type="http://schemas.openxmlformats.org/officeDocument/2006/relationships/hyperlink" Target="mailto:info@kanarinolta.es" TargetMode="External"/><Relationship Id="rId238" Type="http://schemas.openxmlformats.org/officeDocument/2006/relationships/hyperlink" Target="mailto:legiocan@telefonica.net" TargetMode="External"/><Relationship Id="rId291" Type="http://schemas.openxmlformats.org/officeDocument/2006/relationships/hyperlink" Target="mailto:tenerife@seringlobal.es" TargetMode="External"/><Relationship Id="rId305" Type="http://schemas.openxmlformats.org/officeDocument/2006/relationships/hyperlink" Target="mailto:sergio@solajero.com" TargetMode="External"/><Relationship Id="rId44" Type="http://schemas.openxmlformats.org/officeDocument/2006/relationships/hyperlink" Target="mailto:pedidos.lalaguna@folder.es" TargetMode="External"/><Relationship Id="rId86" Type="http://schemas.openxmlformats.org/officeDocument/2006/relationships/hyperlink" Target="mailto:administracion@canaudit.es" TargetMode="External"/><Relationship Id="rId151" Type="http://schemas.openxmlformats.org/officeDocument/2006/relationships/hyperlink" Target="mailto:tenerife@seringlobal.es" TargetMode="External"/><Relationship Id="rId193" Type="http://schemas.openxmlformats.org/officeDocument/2006/relationships/hyperlink" Target="mailto:Info@serviplagas.es" TargetMode="External"/><Relationship Id="rId207" Type="http://schemas.openxmlformats.org/officeDocument/2006/relationships/hyperlink" Target="mailto:habib.abrahamrodriguez@telefonica.com" TargetMode="External"/><Relationship Id="rId249" Type="http://schemas.openxmlformats.org/officeDocument/2006/relationships/hyperlink" Target="mailto:sarafernandez@wrberkley.com" TargetMode="External"/><Relationship Id="rId13" Type="http://schemas.openxmlformats.org/officeDocument/2006/relationships/hyperlink" Target="mailto:comercial@kanarinolta.es" TargetMode="External"/><Relationship Id="rId109" Type="http://schemas.openxmlformats.org/officeDocument/2006/relationships/hyperlink" Target="mailto:info@activabienestar.es" TargetMode="External"/><Relationship Id="rId260" Type="http://schemas.openxmlformats.org/officeDocument/2006/relationships/hyperlink" Target="mailto:administracion-facturacion@aguasdefirgas.com" TargetMode="External"/><Relationship Id="rId316" Type="http://schemas.openxmlformats.org/officeDocument/2006/relationships/hyperlink" Target="mailto:sarafernandez@wrberkley.co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contabilidad@ibrokseguros.com" TargetMode="External"/><Relationship Id="rId21" Type="http://schemas.openxmlformats.org/officeDocument/2006/relationships/hyperlink" Target="mailto:info@solajero.com" TargetMode="External"/><Relationship Id="rId42" Type="http://schemas.openxmlformats.org/officeDocument/2006/relationships/hyperlink" Target="mailto:info@solajero.com" TargetMode="External"/><Relationship Id="rId63" Type="http://schemas.openxmlformats.org/officeDocument/2006/relationships/hyperlink" Target="mailto:clientes@perezycairos.com" TargetMode="External"/><Relationship Id="rId84" Type="http://schemas.openxmlformats.org/officeDocument/2006/relationships/hyperlink" Target="mailto:agxc78@agentsap.com" TargetMode="External"/><Relationship Id="rId138" Type="http://schemas.openxmlformats.org/officeDocument/2006/relationships/hyperlink" Target="mailto:info@konvoko.com" TargetMode="External"/><Relationship Id="rId159" Type="http://schemas.openxmlformats.org/officeDocument/2006/relationships/hyperlink" Target="mailto:RODRIGUEZPADRONOLIVER@GMAIL.COM" TargetMode="External"/><Relationship Id="rId170" Type="http://schemas.openxmlformats.org/officeDocument/2006/relationships/hyperlink" Target="mailto:mjdelgado@hartford-sl.com" TargetMode="External"/><Relationship Id="rId191" Type="http://schemas.openxmlformats.org/officeDocument/2006/relationships/hyperlink" Target="mailto:info@konvoko.com" TargetMode="External"/><Relationship Id="rId205" Type="http://schemas.openxmlformats.org/officeDocument/2006/relationships/hyperlink" Target="mailto:victor.sanchez@kanarinolta.es" TargetMode="External"/><Relationship Id="rId226" Type="http://schemas.openxmlformats.org/officeDocument/2006/relationships/hyperlink" Target="mailto:op.tenerife@correos.com" TargetMode="External"/><Relationship Id="rId247" Type="http://schemas.openxmlformats.org/officeDocument/2006/relationships/hyperlink" Target="mailto:turkartu@hotmail.com" TargetMode="External"/><Relationship Id="rId107" Type="http://schemas.openxmlformats.org/officeDocument/2006/relationships/hyperlink" Target="mailto:juanfer161199@gmail.com" TargetMode="External"/><Relationship Id="rId11" Type="http://schemas.openxmlformats.org/officeDocument/2006/relationships/hyperlink" Target="mailto:jgonzalez@canaudit.es" TargetMode="External"/><Relationship Id="rId32" Type="http://schemas.openxmlformats.org/officeDocument/2006/relationships/hyperlink" Target="mailto:oscar@oscarweb.com" TargetMode="External"/><Relationship Id="rId53" Type="http://schemas.openxmlformats.org/officeDocument/2006/relationships/hyperlink" Target="mailto:tensursl@gmail.com" TargetMode="External"/><Relationship Id="rId74" Type="http://schemas.openxmlformats.org/officeDocument/2006/relationships/hyperlink" Target="mailto:diasan@diasan.com" TargetMode="External"/><Relationship Id="rId128" Type="http://schemas.openxmlformats.org/officeDocument/2006/relationships/hyperlink" Target="mailto:facturacion@perezycairos.com" TargetMode="External"/><Relationship Id="rId149" Type="http://schemas.openxmlformats.org/officeDocument/2006/relationships/hyperlink" Target="mailto:coello@roulcomunicaciones.com" TargetMode="External"/><Relationship Id="rId5" Type="http://schemas.openxmlformats.org/officeDocument/2006/relationships/hyperlink" Target="mailto:info@konvoko.com" TargetMode="External"/><Relationship Id="rId95" Type="http://schemas.openxmlformats.org/officeDocument/2006/relationships/hyperlink" Target="mailto:s.alonso@serax.es" TargetMode="External"/><Relationship Id="rId160" Type="http://schemas.openxmlformats.org/officeDocument/2006/relationships/hyperlink" Target="mailto:RODRIGUEZPADRONOLIVER@GMAIL.COM" TargetMode="External"/><Relationship Id="rId181" Type="http://schemas.openxmlformats.org/officeDocument/2006/relationships/hyperlink" Target="mailto:jmgcsoluciones@gmail.com" TargetMode="External"/><Relationship Id="rId216" Type="http://schemas.openxmlformats.org/officeDocument/2006/relationships/hyperlink" Target="mailto:info@konvoko.com" TargetMode="External"/><Relationship Id="rId237" Type="http://schemas.openxmlformats.org/officeDocument/2006/relationships/hyperlink" Target="mailto:info@logoped.es" TargetMode="External"/><Relationship Id="rId22" Type="http://schemas.openxmlformats.org/officeDocument/2006/relationships/hyperlink" Target="mailto:ventas@orionsl.com" TargetMode="External"/><Relationship Id="rId43" Type="http://schemas.openxmlformats.org/officeDocument/2006/relationships/hyperlink" Target="mailto:info@solajero.com" TargetMode="External"/><Relationship Id="rId64" Type="http://schemas.openxmlformats.org/officeDocument/2006/relationships/hyperlink" Target="mailto:clientes@perezycairos.com" TargetMode="External"/><Relationship Id="rId118" Type="http://schemas.openxmlformats.org/officeDocument/2006/relationships/hyperlink" Target="mailto:info@retuertoyasociados.com" TargetMode="External"/><Relationship Id="rId139" Type="http://schemas.openxmlformats.org/officeDocument/2006/relationships/hyperlink" Target="mailto:info@konvoko.com" TargetMode="External"/><Relationship Id="rId85" Type="http://schemas.openxmlformats.org/officeDocument/2006/relationships/hyperlink" Target="mailto:gonzaljf@carburos.com" TargetMode="External"/><Relationship Id="rId150" Type="http://schemas.openxmlformats.org/officeDocument/2006/relationships/hyperlink" Target="mailto:administracion@canaudit.es" TargetMode="External"/><Relationship Id="rId171" Type="http://schemas.openxmlformats.org/officeDocument/2006/relationships/hyperlink" Target="mailto:eventura@hartford-sl.com" TargetMode="External"/><Relationship Id="rId192" Type="http://schemas.openxmlformats.org/officeDocument/2006/relationships/hyperlink" Target="mailto:contabilidad@ibrokseguros.com" TargetMode="External"/><Relationship Id="rId206" Type="http://schemas.openxmlformats.org/officeDocument/2006/relationships/hyperlink" Target="mailto:info@retuertoyasociados.com" TargetMode="External"/><Relationship Id="rId227" Type="http://schemas.openxmlformats.org/officeDocument/2006/relationships/hyperlink" Target="mailto:administracion@icmove.es" TargetMode="External"/><Relationship Id="rId248" Type="http://schemas.openxmlformats.org/officeDocument/2006/relationships/hyperlink" Target="mailto:turkartu@hotmail.com" TargetMode="External"/><Relationship Id="rId12" Type="http://schemas.openxmlformats.org/officeDocument/2006/relationships/hyperlink" Target="mailto:administracion@diasan.com" TargetMode="External"/><Relationship Id="rId33" Type="http://schemas.openxmlformats.org/officeDocument/2006/relationships/hyperlink" Target="mailto:oscar@oscarweb.com" TargetMode="External"/><Relationship Id="rId108" Type="http://schemas.openxmlformats.org/officeDocument/2006/relationships/hyperlink" Target="mailto:juanfer161199@gmail.com" TargetMode="External"/><Relationship Id="rId129" Type="http://schemas.openxmlformats.org/officeDocument/2006/relationships/hyperlink" Target="mailto:clientes@perezycairos.com" TargetMode="External"/><Relationship Id="rId54" Type="http://schemas.openxmlformats.org/officeDocument/2006/relationships/hyperlink" Target="mailto:tensursl@gmail.com" TargetMode="External"/><Relationship Id="rId75" Type="http://schemas.openxmlformats.org/officeDocument/2006/relationships/hyperlink" Target="mailto:puertagestion.averias@gmail.com" TargetMode="External"/><Relationship Id="rId96" Type="http://schemas.openxmlformats.org/officeDocument/2006/relationships/hyperlink" Target="mailto:info@socialgood.es" TargetMode="External"/><Relationship Id="rId140" Type="http://schemas.openxmlformats.org/officeDocument/2006/relationships/hyperlink" Target="mailto:pascaticesl@yahoo.es" TargetMode="External"/><Relationship Id="rId161" Type="http://schemas.openxmlformats.org/officeDocument/2006/relationships/hyperlink" Target="mailto:administracion@diasan.com" TargetMode="External"/><Relationship Id="rId182" Type="http://schemas.openxmlformats.org/officeDocument/2006/relationships/hyperlink" Target="mailto:jmgcsoluciones@gmail.com" TargetMode="External"/><Relationship Id="rId217" Type="http://schemas.openxmlformats.org/officeDocument/2006/relationships/hyperlink" Target="mailto:info@konvoko.com" TargetMode="External"/><Relationship Id="rId6" Type="http://schemas.openxmlformats.org/officeDocument/2006/relationships/hyperlink" Target="mailto:juan.sesma@vodafone.es" TargetMode="External"/><Relationship Id="rId238" Type="http://schemas.openxmlformats.org/officeDocument/2006/relationships/hyperlink" Target="mailto:cri.martinm@gmail.com" TargetMode="External"/><Relationship Id="rId23" Type="http://schemas.openxmlformats.org/officeDocument/2006/relationships/hyperlink" Target="mailto:ventas@orionsl.com" TargetMode="External"/><Relationship Id="rId119" Type="http://schemas.openxmlformats.org/officeDocument/2006/relationships/hyperlink" Target="mailto:info@retuertoyasociados.com" TargetMode="External"/><Relationship Id="rId44" Type="http://schemas.openxmlformats.org/officeDocument/2006/relationships/hyperlink" Target="mailto:salacra@biservicus.com" TargetMode="External"/><Relationship Id="rId65" Type="http://schemas.openxmlformats.org/officeDocument/2006/relationships/hyperlink" Target="mailto:clientes@perezycairos.com" TargetMode="External"/><Relationship Id="rId86" Type="http://schemas.openxmlformats.org/officeDocument/2006/relationships/hyperlink" Target="mailto:agxc78@agentsap.com" TargetMode="External"/><Relationship Id="rId130" Type="http://schemas.openxmlformats.org/officeDocument/2006/relationships/hyperlink" Target="mailto:clientes@perezycairos.com" TargetMode="External"/><Relationship Id="rId151" Type="http://schemas.openxmlformats.org/officeDocument/2006/relationships/hyperlink" Target="mailto:covadonga.roza@grupo5.net" TargetMode="External"/><Relationship Id="rId172" Type="http://schemas.openxmlformats.org/officeDocument/2006/relationships/hyperlink" Target="mailto:rbonilla@hartford-sl.com" TargetMode="External"/><Relationship Id="rId193" Type="http://schemas.openxmlformats.org/officeDocument/2006/relationships/hyperlink" Target="mailto:administracion@ibrokseguros.com" TargetMode="External"/><Relationship Id="rId207" Type="http://schemas.openxmlformats.org/officeDocument/2006/relationships/hyperlink" Target="mailto:info@retuertoyasociados.com" TargetMode="External"/><Relationship Id="rId228" Type="http://schemas.openxmlformats.org/officeDocument/2006/relationships/hyperlink" Target="mailto:administracion@icmove.es" TargetMode="External"/><Relationship Id="rId249" Type="http://schemas.openxmlformats.org/officeDocument/2006/relationships/hyperlink" Target="mailto:gestiona@icmove.es" TargetMode="External"/><Relationship Id="rId13" Type="http://schemas.openxmlformats.org/officeDocument/2006/relationships/hyperlink" Target="mailto:sanisidro@divalimentaria.e.telefonica.net" TargetMode="External"/><Relationship Id="rId109" Type="http://schemas.openxmlformats.org/officeDocument/2006/relationships/hyperlink" Target="mailto:infogc@amandabus.com" TargetMode="External"/><Relationship Id="rId34" Type="http://schemas.openxmlformats.org/officeDocument/2006/relationships/hyperlink" Target="mailto:oscar@oscarweb.com" TargetMode="External"/><Relationship Id="rId55" Type="http://schemas.openxmlformats.org/officeDocument/2006/relationships/hyperlink" Target="mailto:sanisidro@divalimentaria.es" TargetMode="External"/><Relationship Id="rId76" Type="http://schemas.openxmlformats.org/officeDocument/2006/relationships/hyperlink" Target="mailto:puertagestion.averias@gmail.com" TargetMode="External"/><Relationship Id="rId97" Type="http://schemas.openxmlformats.org/officeDocument/2006/relationships/hyperlink" Target="mailto:info@socialgood.es" TargetMode="External"/><Relationship Id="rId120" Type="http://schemas.openxmlformats.org/officeDocument/2006/relationships/hyperlink" Target="mailto:gerencia@retuertoyasociados.com" TargetMode="External"/><Relationship Id="rId141" Type="http://schemas.openxmlformats.org/officeDocument/2006/relationships/hyperlink" Target="mailto:pascaticesl@yahoo.es" TargetMode="External"/><Relationship Id="rId7" Type="http://schemas.openxmlformats.org/officeDocument/2006/relationships/hyperlink" Target="mailto:oscar@oscarweb.com" TargetMode="External"/><Relationship Id="rId162" Type="http://schemas.openxmlformats.org/officeDocument/2006/relationships/hyperlink" Target="mailto:puertagestion.averias@gmail.com" TargetMode="External"/><Relationship Id="rId183" Type="http://schemas.openxmlformats.org/officeDocument/2006/relationships/hyperlink" Target="mailto:turkartu@hotmail.com" TargetMode="External"/><Relationship Id="rId218" Type="http://schemas.openxmlformats.org/officeDocument/2006/relationships/hyperlink" Target="mailto:info@konvoko.com" TargetMode="External"/><Relationship Id="rId239" Type="http://schemas.openxmlformats.org/officeDocument/2006/relationships/hyperlink" Target="mailto:cri.martinm@gmail.com" TargetMode="External"/><Relationship Id="rId250" Type="http://schemas.openxmlformats.org/officeDocument/2006/relationships/printerSettings" Target="../printerSettings/printerSettings2.bin"/><Relationship Id="rId24" Type="http://schemas.openxmlformats.org/officeDocument/2006/relationships/hyperlink" Target="mailto:oscar@oscarweb.com" TargetMode="External"/><Relationship Id="rId45" Type="http://schemas.openxmlformats.org/officeDocument/2006/relationships/hyperlink" Target="mailto:salacra@biservicus.com" TargetMode="External"/><Relationship Id="rId66" Type="http://schemas.openxmlformats.org/officeDocument/2006/relationships/hyperlink" Target="mailto:clientes@perezycairos.com" TargetMode="External"/><Relationship Id="rId87" Type="http://schemas.openxmlformats.org/officeDocument/2006/relationships/hyperlink" Target="mailto:administracion@rymdeco.com" TargetMode="External"/><Relationship Id="rId110" Type="http://schemas.openxmlformats.org/officeDocument/2006/relationships/hyperlink" Target="mailto:amandacm@amandabus.com" TargetMode="External"/><Relationship Id="rId131" Type="http://schemas.openxmlformats.org/officeDocument/2006/relationships/hyperlink" Target="mailto:covadonga.roza@grupo5.net" TargetMode="External"/><Relationship Id="rId152" Type="http://schemas.openxmlformats.org/officeDocument/2006/relationships/hyperlink" Target="mailto:miguelangel.montes@grupoenertel.com" TargetMode="External"/><Relationship Id="rId173" Type="http://schemas.openxmlformats.org/officeDocument/2006/relationships/hyperlink" Target="mailto:rbonilla@hartford-sl.com" TargetMode="External"/><Relationship Id="rId194" Type="http://schemas.openxmlformats.org/officeDocument/2006/relationships/hyperlink" Target="mailto:info@logoped.es" TargetMode="External"/><Relationship Id="rId208" Type="http://schemas.openxmlformats.org/officeDocument/2006/relationships/hyperlink" Target="mailto:gerencia@retuertoyasociados.com" TargetMode="External"/><Relationship Id="rId229" Type="http://schemas.openxmlformats.org/officeDocument/2006/relationships/hyperlink" Target="mailto:agxc78@agentsap.com" TargetMode="External"/><Relationship Id="rId240" Type="http://schemas.openxmlformats.org/officeDocument/2006/relationships/hyperlink" Target="mailto:ramontesdeoca.seguridad@eulen.com" TargetMode="External"/><Relationship Id="rId14" Type="http://schemas.openxmlformats.org/officeDocument/2006/relationships/hyperlink" Target="mailto:facturacion@perezycairos.com" TargetMode="External"/><Relationship Id="rId35" Type="http://schemas.openxmlformats.org/officeDocument/2006/relationships/hyperlink" Target="mailto:oscar@oscarweb.com" TargetMode="External"/><Relationship Id="rId56" Type="http://schemas.openxmlformats.org/officeDocument/2006/relationships/hyperlink" Target="mailto:sanisidro@divalimentaria.e.telefonica.net" TargetMode="External"/><Relationship Id="rId77" Type="http://schemas.openxmlformats.org/officeDocument/2006/relationships/hyperlink" Target="mailto:diasan@diasan.com" TargetMode="External"/><Relationship Id="rId100" Type="http://schemas.openxmlformats.org/officeDocument/2006/relationships/hyperlink" Target="mailto:seleca.inst@gmail.com" TargetMode="External"/><Relationship Id="rId8" Type="http://schemas.openxmlformats.org/officeDocument/2006/relationships/hyperlink" Target="mailto:administracion@diasan.com" TargetMode="External"/><Relationship Id="rId98" Type="http://schemas.openxmlformats.org/officeDocument/2006/relationships/hyperlink" Target="mailto:info@socialgood.es" TargetMode="External"/><Relationship Id="rId121" Type="http://schemas.openxmlformats.org/officeDocument/2006/relationships/hyperlink" Target="mailto:info@solajero.com" TargetMode="External"/><Relationship Id="rId142" Type="http://schemas.openxmlformats.org/officeDocument/2006/relationships/hyperlink" Target="mailto:pascaticesl@yahoo.es" TargetMode="External"/><Relationship Id="rId163" Type="http://schemas.openxmlformats.org/officeDocument/2006/relationships/hyperlink" Target="mailto:diasan@diasan.com" TargetMode="External"/><Relationship Id="rId184" Type="http://schemas.openxmlformats.org/officeDocument/2006/relationships/hyperlink" Target="mailto:TUKARTU@HOTMAIL.COM" TargetMode="External"/><Relationship Id="rId219" Type="http://schemas.openxmlformats.org/officeDocument/2006/relationships/hyperlink" Target="mailto:info@konvoko.com" TargetMode="External"/><Relationship Id="rId230" Type="http://schemas.openxmlformats.org/officeDocument/2006/relationships/hyperlink" Target="mailto:morayca@carburos.com" TargetMode="External"/><Relationship Id="rId251" Type="http://schemas.openxmlformats.org/officeDocument/2006/relationships/vmlDrawing" Target="../drawings/vmlDrawing3.vml"/><Relationship Id="rId25" Type="http://schemas.openxmlformats.org/officeDocument/2006/relationships/hyperlink" Target="mailto:dimateca@dimateca.com" TargetMode="External"/><Relationship Id="rId46" Type="http://schemas.openxmlformats.org/officeDocument/2006/relationships/hyperlink" Target="mailto:tensursl@gmail.com" TargetMode="External"/><Relationship Id="rId67" Type="http://schemas.openxmlformats.org/officeDocument/2006/relationships/hyperlink" Target="mailto:clientes@perezycairos.com" TargetMode="External"/><Relationship Id="rId88" Type="http://schemas.openxmlformats.org/officeDocument/2006/relationships/hyperlink" Target="mailto:info@rymdeco.com" TargetMode="External"/><Relationship Id="rId111" Type="http://schemas.openxmlformats.org/officeDocument/2006/relationships/hyperlink" Target="mailto:Info@cateringyanioma.com" TargetMode="External"/><Relationship Id="rId132" Type="http://schemas.openxmlformats.org/officeDocument/2006/relationships/hyperlink" Target="mailto:servicios@pardillabus.com" TargetMode="External"/><Relationship Id="rId153" Type="http://schemas.openxmlformats.org/officeDocument/2006/relationships/hyperlink" Target="mailto:octavio.rodriguez@generalimediadores.es" TargetMode="External"/><Relationship Id="rId174" Type="http://schemas.openxmlformats.org/officeDocument/2006/relationships/hyperlink" Target="mailto:anadjimenez@yahoo.es" TargetMode="External"/><Relationship Id="rId195" Type="http://schemas.openxmlformats.org/officeDocument/2006/relationships/hyperlink" Target="mailto:cliente@perezycairos.com" TargetMode="External"/><Relationship Id="rId209" Type="http://schemas.openxmlformats.org/officeDocument/2006/relationships/hyperlink" Target="mailto:info@ibrokseguros.com" TargetMode="External"/><Relationship Id="rId220" Type="http://schemas.openxmlformats.org/officeDocument/2006/relationships/hyperlink" Target="mailto:info@konvoko.com" TargetMode="External"/><Relationship Id="rId241" Type="http://schemas.openxmlformats.org/officeDocument/2006/relationships/hyperlink" Target="mailto:administracion@serax.es" TargetMode="External"/><Relationship Id="rId15" Type="http://schemas.openxmlformats.org/officeDocument/2006/relationships/hyperlink" Target="mailto:facturacion@perezycairos.com" TargetMode="External"/><Relationship Id="rId36" Type="http://schemas.openxmlformats.org/officeDocument/2006/relationships/hyperlink" Target="mailto:oscar@oscarweb.com" TargetMode="External"/><Relationship Id="rId57" Type="http://schemas.openxmlformats.org/officeDocument/2006/relationships/hyperlink" Target="mailto:sanisidro@divalimentaria.e.telefonica.net" TargetMode="External"/><Relationship Id="rId78" Type="http://schemas.openxmlformats.org/officeDocument/2006/relationships/hyperlink" Target="mailto:diasan@diasan.com" TargetMode="External"/><Relationship Id="rId99" Type="http://schemas.openxmlformats.org/officeDocument/2006/relationships/hyperlink" Target="mailto:factu1.seleca@gmail.com" TargetMode="External"/><Relationship Id="rId101" Type="http://schemas.openxmlformats.org/officeDocument/2006/relationships/hyperlink" Target="mailto:factu1.seleca@gmail.com" TargetMode="External"/><Relationship Id="rId122" Type="http://schemas.openxmlformats.org/officeDocument/2006/relationships/hyperlink" Target="mailto:sergio@solajero.com" TargetMode="External"/><Relationship Id="rId143" Type="http://schemas.openxmlformats.org/officeDocument/2006/relationships/hyperlink" Target="mailto:comercialcentro.balmes@gmail.com" TargetMode="External"/><Relationship Id="rId164" Type="http://schemas.openxmlformats.org/officeDocument/2006/relationships/hyperlink" Target="mailto:salacra@biservicus.com" TargetMode="External"/><Relationship Id="rId185" Type="http://schemas.openxmlformats.org/officeDocument/2006/relationships/hyperlink" Target="mailto:TUKARTU@HOTMAIL.COM" TargetMode="External"/><Relationship Id="rId9" Type="http://schemas.openxmlformats.org/officeDocument/2006/relationships/hyperlink" Target="mailto:mjdelgado@hartford-sl.com" TargetMode="External"/><Relationship Id="rId210" Type="http://schemas.openxmlformats.org/officeDocument/2006/relationships/hyperlink" Target="mailto:jagarcia@ibrokseguros.com" TargetMode="External"/><Relationship Id="rId26" Type="http://schemas.openxmlformats.org/officeDocument/2006/relationships/hyperlink" Target="mailto:administracion@diasan.com" TargetMode="External"/><Relationship Id="rId231" Type="http://schemas.openxmlformats.org/officeDocument/2006/relationships/hyperlink" Target="mailto:administracion@aveman.es" TargetMode="External"/><Relationship Id="rId252" Type="http://schemas.openxmlformats.org/officeDocument/2006/relationships/vmlDrawing" Target="../drawings/vmlDrawing4.vml"/><Relationship Id="rId47" Type="http://schemas.openxmlformats.org/officeDocument/2006/relationships/hyperlink" Target="mailto:tensursl@gmail.com" TargetMode="External"/><Relationship Id="rId68" Type="http://schemas.openxmlformats.org/officeDocument/2006/relationships/hyperlink" Target="mailto:clientes@perezycairos.com" TargetMode="External"/><Relationship Id="rId89" Type="http://schemas.openxmlformats.org/officeDocument/2006/relationships/hyperlink" Target="mailto:ricardo@arquitectosdefamilia.es" TargetMode="External"/><Relationship Id="rId112" Type="http://schemas.openxmlformats.org/officeDocument/2006/relationships/hyperlink" Target="mailto:omaira@cateringyanioma.com" TargetMode="External"/><Relationship Id="rId133" Type="http://schemas.openxmlformats.org/officeDocument/2006/relationships/hyperlink" Target="mailto:administracion@pardillabus.com" TargetMode="External"/><Relationship Id="rId154" Type="http://schemas.openxmlformats.org/officeDocument/2006/relationships/hyperlink" Target="mailto:miguelangel.pratsanchez@telefonica.com" TargetMode="External"/><Relationship Id="rId175" Type="http://schemas.openxmlformats.org/officeDocument/2006/relationships/hyperlink" Target="mailto:anadjimenez@yahoo.es" TargetMode="External"/><Relationship Id="rId196" Type="http://schemas.openxmlformats.org/officeDocument/2006/relationships/hyperlink" Target="mailto:gasimsa@gasimsa.es" TargetMode="External"/><Relationship Id="rId200" Type="http://schemas.openxmlformats.org/officeDocument/2006/relationships/hyperlink" Target="mailto:TUKARTU@HOTMAIL.COM" TargetMode="External"/><Relationship Id="rId16" Type="http://schemas.openxmlformats.org/officeDocument/2006/relationships/hyperlink" Target="mailto:covadonga.roza@grupo5.net" TargetMode="External"/><Relationship Id="rId221" Type="http://schemas.openxmlformats.org/officeDocument/2006/relationships/hyperlink" Target="mailto:OCTAVIO.RODRIGUEZ@GENERALIMEDIADIORES.ES" TargetMode="External"/><Relationship Id="rId242" Type="http://schemas.openxmlformats.org/officeDocument/2006/relationships/hyperlink" Target="mailto:s.alonso@serax.es" TargetMode="External"/><Relationship Id="rId37" Type="http://schemas.openxmlformats.org/officeDocument/2006/relationships/hyperlink" Target="mailto:oscar@oscarweb.com" TargetMode="External"/><Relationship Id="rId58" Type="http://schemas.openxmlformats.org/officeDocument/2006/relationships/hyperlink" Target="mailto:sanisidro@divalimentaria.es" TargetMode="External"/><Relationship Id="rId79" Type="http://schemas.openxmlformats.org/officeDocument/2006/relationships/hyperlink" Target="mailto:rosmartinezh@hotmail.com" TargetMode="External"/><Relationship Id="rId102" Type="http://schemas.openxmlformats.org/officeDocument/2006/relationships/hyperlink" Target="mailto:administracion@serax.es" TargetMode="External"/><Relationship Id="rId123" Type="http://schemas.openxmlformats.org/officeDocument/2006/relationships/hyperlink" Target="mailto:info@solajero.com" TargetMode="External"/><Relationship Id="rId144" Type="http://schemas.openxmlformats.org/officeDocument/2006/relationships/hyperlink" Target="mailto:info@rymdeco.com" TargetMode="External"/><Relationship Id="rId90" Type="http://schemas.openxmlformats.org/officeDocument/2006/relationships/hyperlink" Target="mailto:ricardo@arquitectosdefamilia.es" TargetMode="External"/><Relationship Id="rId165" Type="http://schemas.openxmlformats.org/officeDocument/2006/relationships/hyperlink" Target="mailto:salacra@biservicus.com" TargetMode="External"/><Relationship Id="rId186" Type="http://schemas.openxmlformats.org/officeDocument/2006/relationships/hyperlink" Target="mailto:jazmina.chicaiza@correos.com" TargetMode="External"/><Relationship Id="rId211" Type="http://schemas.openxmlformats.org/officeDocument/2006/relationships/hyperlink" Target="mailto:cri.martinm@gmail.com" TargetMode="External"/><Relationship Id="rId232" Type="http://schemas.openxmlformats.org/officeDocument/2006/relationships/hyperlink" Target="mailto:j.lopez@lefebvre.es" TargetMode="External"/><Relationship Id="rId253" Type="http://schemas.openxmlformats.org/officeDocument/2006/relationships/table" Target="../tables/table2.xml"/><Relationship Id="rId27" Type="http://schemas.openxmlformats.org/officeDocument/2006/relationships/hyperlink" Target="mailto:info@activabienestar.es" TargetMode="External"/><Relationship Id="rId48" Type="http://schemas.openxmlformats.org/officeDocument/2006/relationships/hyperlink" Target="mailto:tensursl@gmail.com" TargetMode="External"/><Relationship Id="rId69" Type="http://schemas.openxmlformats.org/officeDocument/2006/relationships/hyperlink" Target="mailto:clientes@perezycairos.com" TargetMode="External"/><Relationship Id="rId113" Type="http://schemas.openxmlformats.org/officeDocument/2006/relationships/hyperlink" Target="mailto:carmenc@fuente-alta.com" TargetMode="External"/><Relationship Id="rId134" Type="http://schemas.openxmlformats.org/officeDocument/2006/relationships/hyperlink" Target="mailto:administracion@pardillabus.com" TargetMode="External"/><Relationship Id="rId80" Type="http://schemas.openxmlformats.org/officeDocument/2006/relationships/hyperlink" Target="mailto:rosmartinezh@hotmail.com" TargetMode="External"/><Relationship Id="rId155" Type="http://schemas.openxmlformats.org/officeDocument/2006/relationships/hyperlink" Target="mailto:gestiondeclientes@movistarproseguralarmas.com" TargetMode="External"/><Relationship Id="rId176" Type="http://schemas.openxmlformats.org/officeDocument/2006/relationships/hyperlink" Target="mailto:anadjimenez@yahoo.es" TargetMode="External"/><Relationship Id="rId197" Type="http://schemas.openxmlformats.org/officeDocument/2006/relationships/hyperlink" Target="mailto:sanisidro@divalimentaria.e.telefonica.net" TargetMode="External"/><Relationship Id="rId201" Type="http://schemas.openxmlformats.org/officeDocument/2006/relationships/hyperlink" Target="mailto:ana.jimenez@kanarinolta.es" TargetMode="External"/><Relationship Id="rId222" Type="http://schemas.openxmlformats.org/officeDocument/2006/relationships/hyperlink" Target="mailto:info@nursalud.es" TargetMode="External"/><Relationship Id="rId243" Type="http://schemas.openxmlformats.org/officeDocument/2006/relationships/hyperlink" Target="mailto:administracion@serax.es" TargetMode="External"/><Relationship Id="rId17" Type="http://schemas.openxmlformats.org/officeDocument/2006/relationships/hyperlink" Target="mailto:facturacion@perezycairos.com" TargetMode="External"/><Relationship Id="rId38" Type="http://schemas.openxmlformats.org/officeDocument/2006/relationships/hyperlink" Target="mailto:oscar@oscarweb.com" TargetMode="External"/><Relationship Id="rId59" Type="http://schemas.openxmlformats.org/officeDocument/2006/relationships/hyperlink" Target="mailto:sanisidro@divalimentaria.e.telefonica.net" TargetMode="External"/><Relationship Id="rId103" Type="http://schemas.openxmlformats.org/officeDocument/2006/relationships/hyperlink" Target="mailto:juanfer161199@gmail.com" TargetMode="External"/><Relationship Id="rId124" Type="http://schemas.openxmlformats.org/officeDocument/2006/relationships/hyperlink" Target="mailto:administracion@pardillabus.com" TargetMode="External"/><Relationship Id="rId70" Type="http://schemas.openxmlformats.org/officeDocument/2006/relationships/hyperlink" Target="mailto:clientes@perezycairos.com" TargetMode="External"/><Relationship Id="rId91" Type="http://schemas.openxmlformats.org/officeDocument/2006/relationships/hyperlink" Target="mailto:ricardo@arquitectosdefamilia.es" TargetMode="External"/><Relationship Id="rId145" Type="http://schemas.openxmlformats.org/officeDocument/2006/relationships/hyperlink" Target="mailto:info@konvoko.com" TargetMode="External"/><Relationship Id="rId166" Type="http://schemas.openxmlformats.org/officeDocument/2006/relationships/hyperlink" Target="mailto:sanisidro@divalimentaria.e.telefonica.net" TargetMode="External"/><Relationship Id="rId187" Type="http://schemas.openxmlformats.org/officeDocument/2006/relationships/hyperlink" Target="mailto:op.tenerife@correos.com" TargetMode="External"/><Relationship Id="rId1" Type="http://schemas.openxmlformats.org/officeDocument/2006/relationships/hyperlink" Target="mailto:sanisidro@divalimentaria.e.telefonica.net" TargetMode="External"/><Relationship Id="rId212" Type="http://schemas.openxmlformats.org/officeDocument/2006/relationships/hyperlink" Target="mailto:cri.martinm@gmail.com" TargetMode="External"/><Relationship Id="rId233" Type="http://schemas.openxmlformats.org/officeDocument/2006/relationships/hyperlink" Target="mailto:TUKARTU@HOTMAIL.COM" TargetMode="External"/><Relationship Id="rId254" Type="http://schemas.openxmlformats.org/officeDocument/2006/relationships/comments" Target="../comments2.xml"/><Relationship Id="rId28" Type="http://schemas.openxmlformats.org/officeDocument/2006/relationships/hyperlink" Target="mailto:info@activabienestar.es" TargetMode="External"/><Relationship Id="rId49" Type="http://schemas.openxmlformats.org/officeDocument/2006/relationships/hyperlink" Target="mailto:tensursl@gmail.com" TargetMode="External"/><Relationship Id="rId114" Type="http://schemas.openxmlformats.org/officeDocument/2006/relationships/hyperlink" Target="mailto:ventas@fuente-alta.com" TargetMode="External"/><Relationship Id="rId60" Type="http://schemas.openxmlformats.org/officeDocument/2006/relationships/hyperlink" Target="mailto:sanisidro@divalimentaria.e.telefonica.net" TargetMode="External"/><Relationship Id="rId81" Type="http://schemas.openxmlformats.org/officeDocument/2006/relationships/hyperlink" Target="mailto:ventas@balmesistemas.com" TargetMode="External"/><Relationship Id="rId135" Type="http://schemas.openxmlformats.org/officeDocument/2006/relationships/hyperlink" Target="mailto:carmenc@fuente-alta.com" TargetMode="External"/><Relationship Id="rId156" Type="http://schemas.openxmlformats.org/officeDocument/2006/relationships/hyperlink" Target="mailto:ana.vicarioroig@airliquide.com" TargetMode="External"/><Relationship Id="rId177" Type="http://schemas.openxmlformats.org/officeDocument/2006/relationships/hyperlink" Target="mailto:eneagramakinesiologia@gmail.com" TargetMode="External"/><Relationship Id="rId198" Type="http://schemas.openxmlformats.org/officeDocument/2006/relationships/hyperlink" Target="mailto:sanisidro@divalimentaria.e.telefonica.net" TargetMode="External"/><Relationship Id="rId202" Type="http://schemas.openxmlformats.org/officeDocument/2006/relationships/hyperlink" Target="mailto:jagarcia@ibrokseguros.com" TargetMode="External"/><Relationship Id="rId223" Type="http://schemas.openxmlformats.org/officeDocument/2006/relationships/hyperlink" Target="mailto:info@nursalud.es" TargetMode="External"/><Relationship Id="rId244" Type="http://schemas.openxmlformats.org/officeDocument/2006/relationships/hyperlink" Target="mailto:rosagonzalez@telmasur.com" TargetMode="External"/><Relationship Id="rId18" Type="http://schemas.openxmlformats.org/officeDocument/2006/relationships/hyperlink" Target="mailto:info@activabienestar.es" TargetMode="External"/><Relationship Id="rId39" Type="http://schemas.openxmlformats.org/officeDocument/2006/relationships/hyperlink" Target="mailto:rosmartinezh@hotmail.com" TargetMode="External"/><Relationship Id="rId50" Type="http://schemas.openxmlformats.org/officeDocument/2006/relationships/hyperlink" Target="mailto:tensursl@gmail.com" TargetMode="External"/><Relationship Id="rId104" Type="http://schemas.openxmlformats.org/officeDocument/2006/relationships/hyperlink" Target="mailto:juanfer161199@gmail.com" TargetMode="External"/><Relationship Id="rId125" Type="http://schemas.openxmlformats.org/officeDocument/2006/relationships/hyperlink" Target="mailto:oscar@oscarweb.com" TargetMode="External"/><Relationship Id="rId146" Type="http://schemas.openxmlformats.org/officeDocument/2006/relationships/hyperlink" Target="mailto:info@konvoko.com" TargetMode="External"/><Relationship Id="rId167" Type="http://schemas.openxmlformats.org/officeDocument/2006/relationships/hyperlink" Target="mailto:sanisidro@divalimentaria.e.telefonica.net" TargetMode="External"/><Relationship Id="rId188" Type="http://schemas.openxmlformats.org/officeDocument/2006/relationships/hyperlink" Target="mailto:ana.jimenez@kanarinolta.es" TargetMode="External"/><Relationship Id="rId71" Type="http://schemas.openxmlformats.org/officeDocument/2006/relationships/hyperlink" Target="mailto:pedidos@aguasdefirgas.com" TargetMode="External"/><Relationship Id="rId92" Type="http://schemas.openxmlformats.org/officeDocument/2006/relationships/hyperlink" Target="mailto:administracion@serax.es" TargetMode="External"/><Relationship Id="rId213" Type="http://schemas.openxmlformats.org/officeDocument/2006/relationships/hyperlink" Target="mailto:info@logoped.es" TargetMode="External"/><Relationship Id="rId234" Type="http://schemas.openxmlformats.org/officeDocument/2006/relationships/hyperlink" Target="mailto:infogc@aveman.es" TargetMode="External"/><Relationship Id="rId2" Type="http://schemas.openxmlformats.org/officeDocument/2006/relationships/hyperlink" Target="mailto:sanisidro@divalimentaria.e.telefonica.net" TargetMode="External"/><Relationship Id="rId29" Type="http://schemas.openxmlformats.org/officeDocument/2006/relationships/hyperlink" Target="mailto:facturacion@aguasdefirgas.com" TargetMode="External"/><Relationship Id="rId255" Type="http://schemas.microsoft.com/office/2017/10/relationships/threadedComment" Target="../threadedComments/threadedComment2.xml"/><Relationship Id="rId40" Type="http://schemas.openxmlformats.org/officeDocument/2006/relationships/hyperlink" Target="mailto:info@solajero.com" TargetMode="External"/><Relationship Id="rId115" Type="http://schemas.openxmlformats.org/officeDocument/2006/relationships/hyperlink" Target="mailto:ventas@fuente-alta.com" TargetMode="External"/><Relationship Id="rId136" Type="http://schemas.openxmlformats.org/officeDocument/2006/relationships/hyperlink" Target="mailto:ventas@fuente-alta.com" TargetMode="External"/><Relationship Id="rId157" Type="http://schemas.openxmlformats.org/officeDocument/2006/relationships/hyperlink" Target="mailto:gasimsa@gasimsa.es" TargetMode="External"/><Relationship Id="rId178" Type="http://schemas.openxmlformats.org/officeDocument/2006/relationships/hyperlink" Target="mailto:eneagramakinesiologia@gmail.com" TargetMode="External"/><Relationship Id="rId61" Type="http://schemas.openxmlformats.org/officeDocument/2006/relationships/hyperlink" Target="mailto:clientes@perezycairos.com" TargetMode="External"/><Relationship Id="rId82" Type="http://schemas.openxmlformats.org/officeDocument/2006/relationships/hyperlink" Target="mailto:administracion@pardillabus.com" TargetMode="External"/><Relationship Id="rId199" Type="http://schemas.openxmlformats.org/officeDocument/2006/relationships/hyperlink" Target="mailto:sanisidro@divalimentaria.e.telefonica.net" TargetMode="External"/><Relationship Id="rId203" Type="http://schemas.openxmlformats.org/officeDocument/2006/relationships/hyperlink" Target="mailto:jagarcia@ibrokseguros.com" TargetMode="External"/><Relationship Id="rId19" Type="http://schemas.openxmlformats.org/officeDocument/2006/relationships/hyperlink" Target="mailto:dimateca@dimateca.com" TargetMode="External"/><Relationship Id="rId224" Type="http://schemas.openxmlformats.org/officeDocument/2006/relationships/hyperlink" Target="mailto:ANACRUZ@RHENPOSITIVO.ES" TargetMode="External"/><Relationship Id="rId245" Type="http://schemas.openxmlformats.org/officeDocument/2006/relationships/hyperlink" Target="mailto:turkartu@hotmail.com" TargetMode="External"/><Relationship Id="rId30" Type="http://schemas.openxmlformats.org/officeDocument/2006/relationships/hyperlink" Target="mailto:facturacion@aguasdefirgas.com" TargetMode="External"/><Relationship Id="rId105" Type="http://schemas.openxmlformats.org/officeDocument/2006/relationships/hyperlink" Target="mailto:juanfer161199@gmail.com" TargetMode="External"/><Relationship Id="rId126" Type="http://schemas.openxmlformats.org/officeDocument/2006/relationships/hyperlink" Target="mailto:oscar@oscarweb.com" TargetMode="External"/><Relationship Id="rId147" Type="http://schemas.openxmlformats.org/officeDocument/2006/relationships/hyperlink" Target="mailto:info@konvoko.com" TargetMode="External"/><Relationship Id="rId168" Type="http://schemas.openxmlformats.org/officeDocument/2006/relationships/hyperlink" Target="mailto:sanisidro@divalimentaria.e.telefonica.net" TargetMode="External"/><Relationship Id="rId51" Type="http://schemas.openxmlformats.org/officeDocument/2006/relationships/hyperlink" Target="mailto:tensursl@gmail.com" TargetMode="External"/><Relationship Id="rId72" Type="http://schemas.openxmlformats.org/officeDocument/2006/relationships/hyperlink" Target="mailto:pedidos@aguasdefirgas.com" TargetMode="External"/><Relationship Id="rId93" Type="http://schemas.openxmlformats.org/officeDocument/2006/relationships/hyperlink" Target="mailto:administracion@serax.es" TargetMode="External"/><Relationship Id="rId189" Type="http://schemas.openxmlformats.org/officeDocument/2006/relationships/hyperlink" Target="mailto:jagarcia@ibrokseguros.co" TargetMode="External"/><Relationship Id="rId3" Type="http://schemas.openxmlformats.org/officeDocument/2006/relationships/hyperlink" Target="mailto:info@solajero.com" TargetMode="External"/><Relationship Id="rId214" Type="http://schemas.openxmlformats.org/officeDocument/2006/relationships/hyperlink" Target="mailto:info@konvoko.com" TargetMode="External"/><Relationship Id="rId235" Type="http://schemas.openxmlformats.org/officeDocument/2006/relationships/hyperlink" Target="mailto:octavio.rodriguez@generalimediadores.es" TargetMode="External"/><Relationship Id="rId256" Type="http://schemas.microsoft.com/office/2019/04/relationships/namedSheetView" Target="../namedSheetViews/namedSheetView1.xml"/><Relationship Id="rId116" Type="http://schemas.openxmlformats.org/officeDocument/2006/relationships/hyperlink" Target="mailto:administracion@ibrokseguros.com" TargetMode="External"/><Relationship Id="rId137" Type="http://schemas.openxmlformats.org/officeDocument/2006/relationships/hyperlink" Target="mailto:ventas@fuente-alta.com" TargetMode="External"/><Relationship Id="rId158" Type="http://schemas.openxmlformats.org/officeDocument/2006/relationships/hyperlink" Target="mailto:RODRIGUEZPADRONOLIVER@GMAIL.COM" TargetMode="External"/><Relationship Id="rId20" Type="http://schemas.openxmlformats.org/officeDocument/2006/relationships/hyperlink" Target="mailto:info@activabienestar.es" TargetMode="External"/><Relationship Id="rId41" Type="http://schemas.openxmlformats.org/officeDocument/2006/relationships/hyperlink" Target="mailto:info@solajero.com" TargetMode="External"/><Relationship Id="rId62" Type="http://schemas.openxmlformats.org/officeDocument/2006/relationships/hyperlink" Target="mailto:clientes@perezycairos.com" TargetMode="External"/><Relationship Id="rId83" Type="http://schemas.openxmlformats.org/officeDocument/2006/relationships/hyperlink" Target="mailto:servicios@pardillabus.com" TargetMode="External"/><Relationship Id="rId179" Type="http://schemas.openxmlformats.org/officeDocument/2006/relationships/hyperlink" Target="mailto:eneagramakinesiologia@gmail.com" TargetMode="External"/><Relationship Id="rId190" Type="http://schemas.openxmlformats.org/officeDocument/2006/relationships/hyperlink" Target="mailto:gestion.clientes@acens.com" TargetMode="External"/><Relationship Id="rId204" Type="http://schemas.openxmlformats.org/officeDocument/2006/relationships/hyperlink" Target="mailto:clientes@perezycairos.com" TargetMode="External"/><Relationship Id="rId225" Type="http://schemas.openxmlformats.org/officeDocument/2006/relationships/hyperlink" Target="mailto:jazmina.chicaiza@correos.com" TargetMode="External"/><Relationship Id="rId246" Type="http://schemas.openxmlformats.org/officeDocument/2006/relationships/hyperlink" Target="mailto:turkartu@hotmail.com" TargetMode="External"/><Relationship Id="rId106" Type="http://schemas.openxmlformats.org/officeDocument/2006/relationships/hyperlink" Target="mailto:juanfer161199@gmail.com" TargetMode="External"/><Relationship Id="rId127" Type="http://schemas.openxmlformats.org/officeDocument/2006/relationships/hyperlink" Target="mailto:oscar@oscarweb.com" TargetMode="External"/><Relationship Id="rId10" Type="http://schemas.openxmlformats.org/officeDocument/2006/relationships/hyperlink" Target="mailto:facturacion@perezycairos.com" TargetMode="External"/><Relationship Id="rId31" Type="http://schemas.openxmlformats.org/officeDocument/2006/relationships/hyperlink" Target="mailto:info@konvoko.com" TargetMode="External"/><Relationship Id="rId52" Type="http://schemas.openxmlformats.org/officeDocument/2006/relationships/hyperlink" Target="mailto:tensursl@gmail.com" TargetMode="External"/><Relationship Id="rId73" Type="http://schemas.openxmlformats.org/officeDocument/2006/relationships/hyperlink" Target="mailto:puertagestion.averias@gmail.com" TargetMode="External"/><Relationship Id="rId94" Type="http://schemas.openxmlformats.org/officeDocument/2006/relationships/hyperlink" Target="mailto:s.alonso@serax.es" TargetMode="External"/><Relationship Id="rId148" Type="http://schemas.openxmlformats.org/officeDocument/2006/relationships/hyperlink" Target="mailto:coello@roulcomunicaciones.com" TargetMode="External"/><Relationship Id="rId169" Type="http://schemas.openxmlformats.org/officeDocument/2006/relationships/hyperlink" Target="mailto:Administracionsad@luxurycare.es" TargetMode="External"/><Relationship Id="rId4" Type="http://schemas.openxmlformats.org/officeDocument/2006/relationships/hyperlink" Target="mailto:facturacion@perezycairos.com" TargetMode="External"/><Relationship Id="rId180" Type="http://schemas.openxmlformats.org/officeDocument/2006/relationships/hyperlink" Target="mailto:jmgcsoluciones@gmail.com" TargetMode="External"/><Relationship Id="rId215" Type="http://schemas.openxmlformats.org/officeDocument/2006/relationships/hyperlink" Target="mailto:info@konvoko.com" TargetMode="External"/><Relationship Id="rId236" Type="http://schemas.openxmlformats.org/officeDocument/2006/relationships/hyperlink" Target="mailto:madrid@fispira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6" Type="http://schemas.microsoft.com/office/2017/10/relationships/threadedComment" Target="../threadedComments/threadedComment3.xml"/><Relationship Id="rId5" Type="http://schemas.openxmlformats.org/officeDocument/2006/relationships/comments" Target="../comments3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AAB0-849E-4DCF-9881-07CD5252746E}">
  <dimension ref="B1:C39"/>
  <sheetViews>
    <sheetView workbookViewId="0">
      <selection activeCell="C39" sqref="C39"/>
    </sheetView>
  </sheetViews>
  <sheetFormatPr baseColWidth="10" defaultColWidth="9.140625" defaultRowHeight="12.75"/>
  <cols>
    <col min="1" max="1" width="3" customWidth="1"/>
    <col min="2" max="2" width="24.85546875" bestFit="1" customWidth="1"/>
    <col min="3" max="3" width="39.42578125" bestFit="1" customWidth="1"/>
  </cols>
  <sheetData>
    <row r="1" spans="2:3" ht="8.25" customHeight="1"/>
    <row r="2" spans="2:3">
      <c r="B2" s="8" t="s">
        <v>0</v>
      </c>
      <c r="C2" s="8" t="s">
        <v>1</v>
      </c>
    </row>
    <row r="3" spans="2:3">
      <c r="B3" s="6" t="s">
        <v>2</v>
      </c>
      <c r="C3" s="6" t="s">
        <v>3</v>
      </c>
    </row>
    <row r="4" spans="2:3">
      <c r="B4" s="2" t="s">
        <v>4</v>
      </c>
      <c r="C4" s="2" t="s">
        <v>5</v>
      </c>
    </row>
    <row r="5" spans="2:3">
      <c r="B5" s="2" t="s">
        <v>6</v>
      </c>
      <c r="C5" s="2" t="s">
        <v>7</v>
      </c>
    </row>
    <row r="6" spans="2:3">
      <c r="B6" s="2" t="s">
        <v>8</v>
      </c>
      <c r="C6" s="2" t="s">
        <v>9</v>
      </c>
    </row>
    <row r="7" spans="2:3">
      <c r="B7" s="2" t="s">
        <v>10</v>
      </c>
      <c r="C7" s="2" t="s">
        <v>11</v>
      </c>
    </row>
    <row r="8" spans="2:3">
      <c r="B8" s="2" t="s">
        <v>12</v>
      </c>
      <c r="C8" s="2" t="s">
        <v>13</v>
      </c>
    </row>
    <row r="9" spans="2:3">
      <c r="B9" s="2" t="s">
        <v>14</v>
      </c>
      <c r="C9" s="2" t="s">
        <v>15</v>
      </c>
    </row>
    <row r="10" spans="2:3">
      <c r="B10" s="2" t="s">
        <v>16</v>
      </c>
      <c r="C10" s="2" t="s">
        <v>17</v>
      </c>
    </row>
    <row r="11" spans="2:3">
      <c r="B11" s="2" t="s">
        <v>18</v>
      </c>
      <c r="C11" s="2" t="s">
        <v>19</v>
      </c>
    </row>
    <row r="12" spans="2:3">
      <c r="B12" s="2" t="s">
        <v>20</v>
      </c>
      <c r="C12" s="2" t="s">
        <v>21</v>
      </c>
    </row>
    <row r="13" spans="2:3">
      <c r="B13" s="2" t="s">
        <v>22</v>
      </c>
      <c r="C13" s="2" t="s">
        <v>23</v>
      </c>
    </row>
    <row r="14" spans="2:3">
      <c r="B14" s="2" t="s">
        <v>24</v>
      </c>
      <c r="C14" s="2" t="s">
        <v>25</v>
      </c>
    </row>
    <row r="15" spans="2:3">
      <c r="B15" s="2" t="s">
        <v>26</v>
      </c>
      <c r="C15" s="2" t="s">
        <v>27</v>
      </c>
    </row>
    <row r="16" spans="2:3">
      <c r="B16" s="2" t="s">
        <v>28</v>
      </c>
      <c r="C16" s="2" t="s">
        <v>29</v>
      </c>
    </row>
    <row r="18" spans="2:3">
      <c r="B18" s="8" t="s">
        <v>30</v>
      </c>
      <c r="C18" s="8" t="s">
        <v>1</v>
      </c>
    </row>
    <row r="19" spans="2:3">
      <c r="B19" s="2" t="s">
        <v>31</v>
      </c>
      <c r="C19" s="2" t="s">
        <v>32</v>
      </c>
    </row>
    <row r="20" spans="2:3" ht="25.5">
      <c r="B20" s="2" t="s">
        <v>33</v>
      </c>
      <c r="C20" s="7" t="s">
        <v>34</v>
      </c>
    </row>
    <row r="22" spans="2:3">
      <c r="B22" s="8" t="s">
        <v>30</v>
      </c>
      <c r="C22" s="8" t="s">
        <v>1</v>
      </c>
    </row>
    <row r="23" spans="2:3">
      <c r="B23" s="2" t="s">
        <v>35</v>
      </c>
      <c r="C23" s="2" t="s">
        <v>36</v>
      </c>
    </row>
    <row r="24" spans="2:3">
      <c r="B24" s="2" t="s">
        <v>37</v>
      </c>
      <c r="C24" s="7" t="s">
        <v>38</v>
      </c>
    </row>
    <row r="26" spans="2:3">
      <c r="B26" s="8" t="s">
        <v>30</v>
      </c>
      <c r="C26" s="8" t="s">
        <v>1</v>
      </c>
    </row>
    <row r="27" spans="2:3">
      <c r="B27" s="2" t="s">
        <v>39</v>
      </c>
      <c r="C27" s="2" t="s">
        <v>40</v>
      </c>
    </row>
    <row r="28" spans="2:3">
      <c r="B28" s="2" t="s">
        <v>41</v>
      </c>
      <c r="C28" s="7" t="s">
        <v>42</v>
      </c>
    </row>
    <row r="31" spans="2:3">
      <c r="B31" s="8" t="s">
        <v>43</v>
      </c>
      <c r="C31" s="8" t="s">
        <v>1</v>
      </c>
    </row>
    <row r="32" spans="2:3">
      <c r="B32" s="2" t="s">
        <v>44</v>
      </c>
      <c r="C32" s="2" t="s">
        <v>45</v>
      </c>
    </row>
    <row r="33" spans="2:3">
      <c r="B33" s="2" t="s">
        <v>46</v>
      </c>
      <c r="C33" s="7" t="s">
        <v>47</v>
      </c>
    </row>
    <row r="34" spans="2:3">
      <c r="B34" s="2" t="s">
        <v>48</v>
      </c>
      <c r="C34" s="7" t="s">
        <v>49</v>
      </c>
    </row>
    <row r="35" spans="2:3">
      <c r="B35" s="2" t="s">
        <v>50</v>
      </c>
      <c r="C35" s="7" t="s">
        <v>51</v>
      </c>
    </row>
    <row r="36" spans="2:3">
      <c r="B36" s="2" t="s">
        <v>52</v>
      </c>
      <c r="C36" s="7" t="s">
        <v>53</v>
      </c>
    </row>
    <row r="37" spans="2:3">
      <c r="B37" s="2" t="s">
        <v>54</v>
      </c>
      <c r="C37" s="7" t="s">
        <v>55</v>
      </c>
    </row>
    <row r="38" spans="2:3">
      <c r="B38" s="15" t="s">
        <v>56</v>
      </c>
      <c r="C38" s="16" t="s">
        <v>53</v>
      </c>
    </row>
    <row r="39" spans="2:3">
      <c r="B39" s="1" t="s">
        <v>57</v>
      </c>
      <c r="C39" s="17" t="s">
        <v>58</v>
      </c>
    </row>
  </sheetData>
  <dataValidations count="1">
    <dataValidation allowBlank="1" showInputMessage="1" showErrorMessage="1" sqref="B15" xr:uid="{7522B92C-A3D4-4DA2-9B22-4C6C832092E6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EA163"/>
  <sheetViews>
    <sheetView zoomScale="79" zoomScaleNormal="79" workbookViewId="0">
      <pane ySplit="2" topLeftCell="A112" activePane="bottomLeft" state="frozen"/>
      <selection pane="bottomLeft" activeCell="A116" sqref="A116"/>
    </sheetView>
  </sheetViews>
  <sheetFormatPr baseColWidth="10" defaultColWidth="9.140625" defaultRowHeight="14.25" customHeight="1"/>
  <cols>
    <col min="1" max="1" width="8.85546875" style="66" customWidth="1"/>
    <col min="2" max="2" width="18.42578125" style="319" customWidth="1"/>
    <col min="3" max="3" width="34.5703125" style="66" bestFit="1" customWidth="1"/>
    <col min="4" max="4" width="69.7109375" style="66" customWidth="1"/>
    <col min="5" max="5" width="14.42578125" style="66" customWidth="1"/>
    <col min="6" max="6" width="65" style="66" customWidth="1"/>
    <col min="7" max="7" width="21.5703125" style="66" customWidth="1"/>
    <col min="8" max="8" width="16.7109375" style="66" customWidth="1"/>
    <col min="9" max="9" width="21" style="66" customWidth="1"/>
    <col min="10" max="10" width="17.7109375" style="469" customWidth="1"/>
    <col min="11" max="11" width="33.5703125" style="469" customWidth="1"/>
    <col min="12" max="12" width="18.7109375" style="505" customWidth="1"/>
    <col min="13" max="13" width="21.42578125" style="505" customWidth="1"/>
    <col min="14" max="14" width="18" style="505" customWidth="1"/>
    <col min="15" max="15" width="18.140625" style="66" customWidth="1"/>
    <col min="16" max="16" width="15.42578125" style="525" customWidth="1"/>
    <col min="17" max="17" width="15.42578125" style="66" customWidth="1"/>
    <col min="18" max="18" width="27.5703125" style="66" customWidth="1"/>
    <col min="19" max="19" width="43.42578125" style="66" customWidth="1"/>
    <col min="20" max="20" width="27.85546875" style="66" customWidth="1"/>
    <col min="21" max="21" width="25.7109375" style="66" customWidth="1"/>
    <col min="22" max="22" width="22" style="469" customWidth="1"/>
    <col min="23" max="23" width="7.42578125" style="335" customWidth="1"/>
    <col min="24" max="24" width="15.85546875" style="336" customWidth="1"/>
    <col min="25" max="25" width="16.140625" style="66" bestFit="1" customWidth="1"/>
    <col min="26" max="26" width="15.5703125" style="66" bestFit="1" customWidth="1"/>
    <col min="27" max="27" width="11.5703125" style="337" customWidth="1"/>
    <col min="28" max="28" width="12.42578125" style="337" customWidth="1"/>
    <col min="29" max="29" width="13.42578125" style="66" customWidth="1"/>
    <col min="30" max="30" width="12" style="66" customWidth="1"/>
    <col min="31" max="31" width="14.5703125" style="66" customWidth="1"/>
    <col min="32" max="32" width="17.7109375" style="66" customWidth="1"/>
    <col min="33" max="33" width="15.5703125" style="66" customWidth="1"/>
    <col min="34" max="34" width="13.7109375" style="66" customWidth="1"/>
    <col min="35" max="35" width="15.5703125" style="66" customWidth="1"/>
    <col min="36" max="36" width="12.140625" style="336" customWidth="1"/>
    <col min="37" max="37" width="17.7109375" style="336" customWidth="1"/>
    <col min="38" max="38" width="24" style="505" customWidth="1"/>
    <col min="39" max="39" width="63.85546875" style="66" customWidth="1"/>
    <col min="40" max="40" width="43.140625" style="66" customWidth="1"/>
    <col min="41" max="41" width="63.42578125" style="66" customWidth="1"/>
    <col min="42" max="42" width="51.7109375" style="66" customWidth="1"/>
    <col min="43" max="43" width="29" style="66" bestFit="1" customWidth="1"/>
    <col min="44" max="44" width="61.28515625" style="66" customWidth="1"/>
    <col min="45" max="45" width="55" style="66" customWidth="1"/>
    <col min="46" max="46" width="23.140625" style="66" customWidth="1"/>
    <col min="47" max="47" width="51.42578125" style="66" customWidth="1"/>
    <col min="48" max="16384" width="9.140625" style="66"/>
  </cols>
  <sheetData>
    <row r="1" spans="1:131" ht="27.75" customHeight="1">
      <c r="B1" s="320"/>
      <c r="L1" s="484"/>
      <c r="M1" s="484"/>
      <c r="N1" s="484"/>
      <c r="O1" s="320"/>
      <c r="P1" s="515"/>
      <c r="Q1" s="1232" t="s">
        <v>59</v>
      </c>
      <c r="R1" s="1233"/>
      <c r="S1" s="1238" t="s">
        <v>60</v>
      </c>
      <c r="T1" s="1238"/>
      <c r="U1" s="1238"/>
      <c r="V1" s="1235"/>
      <c r="W1" s="1241" t="s">
        <v>61</v>
      </c>
      <c r="X1" s="1242"/>
      <c r="Y1" s="1242"/>
      <c r="Z1" s="1243"/>
      <c r="AA1" s="1239" t="s">
        <v>62</v>
      </c>
      <c r="AB1" s="1240"/>
      <c r="AH1" s="1234" t="s">
        <v>63</v>
      </c>
      <c r="AI1" s="1235"/>
      <c r="AJ1" s="1236" t="s">
        <v>64</v>
      </c>
      <c r="AK1" s="1237"/>
      <c r="AT1" s="338"/>
    </row>
    <row r="2" spans="1:131" ht="52.5" customHeight="1">
      <c r="B2" s="339" t="s">
        <v>65</v>
      </c>
      <c r="C2" s="340" t="s">
        <v>66</v>
      </c>
      <c r="D2" s="340" t="s">
        <v>67</v>
      </c>
      <c r="E2" s="340" t="s">
        <v>68</v>
      </c>
      <c r="F2" s="340" t="s">
        <v>69</v>
      </c>
      <c r="G2" s="340"/>
      <c r="H2" s="340"/>
      <c r="I2" s="340"/>
      <c r="J2" s="470" t="s">
        <v>70</v>
      </c>
      <c r="K2" s="470" t="s">
        <v>71</v>
      </c>
      <c r="L2" s="485" t="s">
        <v>72</v>
      </c>
      <c r="M2" s="485" t="s">
        <v>73</v>
      </c>
      <c r="N2" s="485" t="s">
        <v>74</v>
      </c>
      <c r="O2" s="340" t="s">
        <v>75</v>
      </c>
      <c r="P2" s="516" t="s">
        <v>76</v>
      </c>
      <c r="Q2" s="342" t="s">
        <v>77</v>
      </c>
      <c r="R2" s="342" t="s">
        <v>78</v>
      </c>
      <c r="S2" s="340" t="s">
        <v>79</v>
      </c>
      <c r="T2" s="340" t="s">
        <v>80</v>
      </c>
      <c r="U2" s="340" t="s">
        <v>81</v>
      </c>
      <c r="V2" s="340" t="s">
        <v>82</v>
      </c>
      <c r="W2" s="340" t="s">
        <v>77</v>
      </c>
      <c r="X2" s="343" t="s">
        <v>83</v>
      </c>
      <c r="Y2" s="341" t="s">
        <v>84</v>
      </c>
      <c r="Z2" s="341" t="s">
        <v>81</v>
      </c>
      <c r="AA2" s="344" t="s">
        <v>85</v>
      </c>
      <c r="AB2" s="344" t="s">
        <v>86</v>
      </c>
      <c r="AC2" s="341" t="s">
        <v>87</v>
      </c>
      <c r="AD2" s="341" t="s">
        <v>88</v>
      </c>
      <c r="AE2" s="341" t="s">
        <v>89</v>
      </c>
      <c r="AF2" s="340" t="s">
        <v>90</v>
      </c>
      <c r="AG2" s="340" t="s">
        <v>91</v>
      </c>
      <c r="AH2" s="340" t="s">
        <v>80</v>
      </c>
      <c r="AI2" s="340" t="s">
        <v>81</v>
      </c>
      <c r="AJ2" s="345" t="s">
        <v>85</v>
      </c>
      <c r="AK2" s="345" t="s">
        <v>92</v>
      </c>
      <c r="AL2" s="340" t="s">
        <v>93</v>
      </c>
      <c r="AM2" s="341" t="s">
        <v>94</v>
      </c>
      <c r="AN2" s="341" t="s">
        <v>95</v>
      </c>
      <c r="AO2" s="341" t="s">
        <v>96</v>
      </c>
      <c r="AP2" s="341" t="s">
        <v>97</v>
      </c>
      <c r="AQ2" s="341" t="s">
        <v>98</v>
      </c>
      <c r="AR2" s="341" t="s">
        <v>99</v>
      </c>
      <c r="AS2" s="346" t="s">
        <v>100</v>
      </c>
      <c r="AT2" s="341" t="s">
        <v>101</v>
      </c>
      <c r="AU2" s="341" t="s">
        <v>102</v>
      </c>
    </row>
    <row r="3" spans="1:131" s="321" customFormat="1" ht="27" hidden="1" customHeight="1">
      <c r="B3" s="347" t="s">
        <v>103</v>
      </c>
      <c r="C3" s="348" t="s">
        <v>104</v>
      </c>
      <c r="D3" s="349" t="s">
        <v>105</v>
      </c>
      <c r="E3" s="350" t="s">
        <v>106</v>
      </c>
      <c r="F3" s="349" t="s">
        <v>107</v>
      </c>
      <c r="G3" s="349"/>
      <c r="H3" s="349"/>
      <c r="I3" s="349" t="s">
        <v>108</v>
      </c>
      <c r="J3" s="471" t="s">
        <v>109</v>
      </c>
      <c r="K3" s="349" t="s">
        <v>110</v>
      </c>
      <c r="L3" s="486">
        <v>577670.06999999995</v>
      </c>
      <c r="M3" s="487">
        <v>548786.56999999995</v>
      </c>
      <c r="N3" s="507">
        <v>43976</v>
      </c>
      <c r="O3" s="354">
        <v>3</v>
      </c>
      <c r="P3" s="517">
        <f>M3*O3%+M3</f>
        <v>565250.16709999996</v>
      </c>
      <c r="Q3" s="353" t="s">
        <v>35</v>
      </c>
      <c r="R3" s="353" t="s">
        <v>111</v>
      </c>
      <c r="S3" s="350" t="s">
        <v>112</v>
      </c>
      <c r="T3" s="353">
        <v>22866.1</v>
      </c>
      <c r="U3" s="352">
        <v>26916.67</v>
      </c>
      <c r="V3" s="352" t="s">
        <v>113</v>
      </c>
      <c r="W3" s="355" t="s">
        <v>37</v>
      </c>
      <c r="X3" s="356"/>
      <c r="Y3" s="350"/>
      <c r="Z3" s="350"/>
      <c r="AA3" s="356">
        <v>43976</v>
      </c>
      <c r="AB3" s="356">
        <v>44705</v>
      </c>
      <c r="AC3" s="350" t="s">
        <v>35</v>
      </c>
      <c r="AD3" s="357" t="s">
        <v>114</v>
      </c>
      <c r="AE3" s="357" t="s">
        <v>35</v>
      </c>
      <c r="AF3" s="350"/>
      <c r="AG3" s="353">
        <v>565250.17000000004</v>
      </c>
      <c r="AH3" s="350"/>
      <c r="AI3" s="352">
        <v>23552.09</v>
      </c>
      <c r="AJ3" s="356">
        <v>44706</v>
      </c>
      <c r="AK3" s="356">
        <v>45436</v>
      </c>
      <c r="AL3" s="553" t="s">
        <v>115</v>
      </c>
      <c r="AM3" s="358" t="s">
        <v>116</v>
      </c>
      <c r="AN3" s="350">
        <v>928320925</v>
      </c>
      <c r="AO3" s="350" t="s">
        <v>117</v>
      </c>
      <c r="AP3" s="359" t="s">
        <v>118</v>
      </c>
      <c r="AQ3" s="350">
        <v>928320925</v>
      </c>
      <c r="AR3" s="350" t="s">
        <v>119</v>
      </c>
      <c r="AS3" s="359" t="s">
        <v>116</v>
      </c>
      <c r="AT3" s="350">
        <v>928320925</v>
      </c>
      <c r="AU3" s="350" t="s">
        <v>120</v>
      </c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</row>
    <row r="4" spans="1:131" s="321" customFormat="1" ht="28.5" hidden="1">
      <c r="B4" s="347" t="s">
        <v>103</v>
      </c>
      <c r="C4" s="348" t="s">
        <v>104</v>
      </c>
      <c r="D4" s="349" t="s">
        <v>121</v>
      </c>
      <c r="E4" s="350" t="s">
        <v>122</v>
      </c>
      <c r="F4" s="349" t="s">
        <v>123</v>
      </c>
      <c r="G4" s="349"/>
      <c r="H4" s="349"/>
      <c r="I4" s="349" t="s">
        <v>124</v>
      </c>
      <c r="J4" s="471" t="s">
        <v>125</v>
      </c>
      <c r="K4" s="349" t="s">
        <v>126</v>
      </c>
      <c r="L4" s="486">
        <v>16862.11</v>
      </c>
      <c r="M4" s="487">
        <v>16860.419999999998</v>
      </c>
      <c r="N4" s="507">
        <v>44614</v>
      </c>
      <c r="O4" s="354">
        <v>7</v>
      </c>
      <c r="P4" s="517">
        <f>M4*O4%+M4</f>
        <v>18040.649399999998</v>
      </c>
      <c r="Q4" s="353" t="s">
        <v>37</v>
      </c>
      <c r="R4" s="353"/>
      <c r="S4" s="350" t="s">
        <v>112</v>
      </c>
      <c r="T4" s="353">
        <v>1686.04</v>
      </c>
      <c r="U4" s="352">
        <v>1804.06</v>
      </c>
      <c r="V4" s="352" t="s">
        <v>113</v>
      </c>
      <c r="W4" s="355" t="s">
        <v>37</v>
      </c>
      <c r="X4" s="356" t="s">
        <v>127</v>
      </c>
      <c r="Y4" s="352"/>
      <c r="Z4" s="353"/>
      <c r="AA4" s="356">
        <v>44621</v>
      </c>
      <c r="AB4" s="356">
        <v>44926</v>
      </c>
      <c r="AC4" s="350" t="s">
        <v>35</v>
      </c>
      <c r="AD4" s="350" t="s">
        <v>128</v>
      </c>
      <c r="AE4" s="350" t="s">
        <v>35</v>
      </c>
      <c r="AF4" s="353"/>
      <c r="AG4" s="353">
        <v>16236.58</v>
      </c>
      <c r="AH4" s="353"/>
      <c r="AI4" s="353">
        <f>AG4/9</f>
        <v>1804.0644444444445</v>
      </c>
      <c r="AJ4" s="356">
        <v>44927</v>
      </c>
      <c r="AK4" s="356">
        <v>45199</v>
      </c>
      <c r="AL4" s="350" t="s">
        <v>129</v>
      </c>
      <c r="AM4" s="358" t="s">
        <v>130</v>
      </c>
      <c r="AN4" s="360" t="s">
        <v>131</v>
      </c>
      <c r="AO4" s="350" t="s">
        <v>132</v>
      </c>
      <c r="AP4" s="359" t="s">
        <v>133</v>
      </c>
      <c r="AQ4" s="350">
        <v>627203582</v>
      </c>
      <c r="AR4" s="350" t="s">
        <v>134</v>
      </c>
      <c r="AS4" s="359" t="s">
        <v>135</v>
      </c>
      <c r="AT4" s="350">
        <v>914026012</v>
      </c>
      <c r="AU4" s="350" t="s">
        <v>136</v>
      </c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</row>
    <row r="5" spans="1:131" s="321" customFormat="1" ht="40.5" hidden="1" customHeight="1">
      <c r="B5" s="347" t="s">
        <v>103</v>
      </c>
      <c r="C5" s="348" t="s">
        <v>104</v>
      </c>
      <c r="D5" s="349" t="s">
        <v>137</v>
      </c>
      <c r="E5" s="350" t="s">
        <v>138</v>
      </c>
      <c r="F5" s="364" t="s">
        <v>139</v>
      </c>
      <c r="G5" s="364"/>
      <c r="H5" s="364"/>
      <c r="I5" s="364" t="s">
        <v>108</v>
      </c>
      <c r="J5" s="349" t="s">
        <v>140</v>
      </c>
      <c r="K5" s="349" t="s">
        <v>126</v>
      </c>
      <c r="L5" s="487">
        <v>5880</v>
      </c>
      <c r="M5" s="487">
        <v>4200</v>
      </c>
      <c r="N5" s="507">
        <v>43475</v>
      </c>
      <c r="O5" s="354">
        <v>7</v>
      </c>
      <c r="P5" s="517">
        <f>M5*O5%+M5</f>
        <v>4494</v>
      </c>
      <c r="Q5" s="353" t="s">
        <v>37</v>
      </c>
      <c r="R5" s="353"/>
      <c r="S5" s="350" t="s">
        <v>141</v>
      </c>
      <c r="T5" s="353">
        <v>350</v>
      </c>
      <c r="U5" s="353">
        <v>372.75</v>
      </c>
      <c r="V5" s="353" t="s">
        <v>113</v>
      </c>
      <c r="W5" s="355" t="s">
        <v>37</v>
      </c>
      <c r="X5" s="356" t="s">
        <v>142</v>
      </c>
      <c r="Y5" s="350" t="s">
        <v>142</v>
      </c>
      <c r="Z5" s="350" t="s">
        <v>142</v>
      </c>
      <c r="AA5" s="356">
        <v>43475</v>
      </c>
      <c r="AB5" s="356">
        <v>44570</v>
      </c>
      <c r="AC5" s="350" t="s">
        <v>35</v>
      </c>
      <c r="AD5" s="350" t="s">
        <v>114</v>
      </c>
      <c r="AE5" s="350" t="s">
        <v>35</v>
      </c>
      <c r="AF5" s="353">
        <v>4200</v>
      </c>
      <c r="AG5" s="353">
        <v>4494</v>
      </c>
      <c r="AH5" s="353">
        <v>350</v>
      </c>
      <c r="AI5" s="353">
        <v>372.75</v>
      </c>
      <c r="AJ5" s="356">
        <v>44571</v>
      </c>
      <c r="AK5" s="356">
        <v>45300</v>
      </c>
      <c r="AL5" s="553" t="s">
        <v>115</v>
      </c>
      <c r="AM5" s="359" t="s">
        <v>143</v>
      </c>
      <c r="AN5" s="355" t="s">
        <v>144</v>
      </c>
      <c r="AO5" s="355" t="s">
        <v>145</v>
      </c>
      <c r="AP5" s="359" t="s">
        <v>146</v>
      </c>
      <c r="AQ5" s="355" t="s">
        <v>147</v>
      </c>
      <c r="AR5" s="350" t="s">
        <v>148</v>
      </c>
      <c r="AS5" s="359" t="s">
        <v>143</v>
      </c>
      <c r="AT5" s="355" t="s">
        <v>147</v>
      </c>
      <c r="AU5" s="350" t="s">
        <v>149</v>
      </c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</row>
    <row r="6" spans="1:131" s="322" customFormat="1" ht="15" hidden="1">
      <c r="A6" s="321"/>
      <c r="B6" s="347" t="s">
        <v>103</v>
      </c>
      <c r="C6" s="348" t="s">
        <v>104</v>
      </c>
      <c r="D6" s="349" t="s">
        <v>150</v>
      </c>
      <c r="E6" s="350" t="s">
        <v>151</v>
      </c>
      <c r="F6" s="349" t="s">
        <v>152</v>
      </c>
      <c r="G6" s="349"/>
      <c r="H6" s="349"/>
      <c r="I6" s="349" t="s">
        <v>108</v>
      </c>
      <c r="J6" s="471" t="s">
        <v>153</v>
      </c>
      <c r="K6" s="349" t="s">
        <v>126</v>
      </c>
      <c r="L6" s="486">
        <v>8100</v>
      </c>
      <c r="M6" s="487">
        <v>7200</v>
      </c>
      <c r="N6" s="507">
        <v>43476</v>
      </c>
      <c r="O6" s="354">
        <v>7</v>
      </c>
      <c r="P6" s="517">
        <f>M6*O6%+M6</f>
        <v>7704</v>
      </c>
      <c r="Q6" s="353" t="s">
        <v>37</v>
      </c>
      <c r="R6" s="353"/>
      <c r="S6" s="350" t="s">
        <v>112</v>
      </c>
      <c r="T6" s="353">
        <v>100</v>
      </c>
      <c r="U6" s="352">
        <v>106.5</v>
      </c>
      <c r="V6" s="352" t="s">
        <v>154</v>
      </c>
      <c r="W6" s="355" t="s">
        <v>35</v>
      </c>
      <c r="X6" s="356">
        <v>44571</v>
      </c>
      <c r="Y6" s="363">
        <v>5040</v>
      </c>
      <c r="Z6" s="363">
        <f>Y6+(Y6*7%)</f>
        <v>5392.8</v>
      </c>
      <c r="AA6" s="356">
        <v>43476</v>
      </c>
      <c r="AB6" s="356">
        <v>44571</v>
      </c>
      <c r="AC6" s="350" t="s">
        <v>35</v>
      </c>
      <c r="AD6" s="357" t="s">
        <v>114</v>
      </c>
      <c r="AE6" s="357" t="s">
        <v>35</v>
      </c>
      <c r="AF6" s="352">
        <v>4800</v>
      </c>
      <c r="AG6" s="353">
        <f>4800*7%+(4800)</f>
        <v>5136</v>
      </c>
      <c r="AH6" s="353">
        <v>100</v>
      </c>
      <c r="AI6" s="352">
        <f>100*7%+100</f>
        <v>107</v>
      </c>
      <c r="AJ6" s="356">
        <v>44572</v>
      </c>
      <c r="AK6" s="356">
        <v>45301</v>
      </c>
      <c r="AL6" s="553" t="s">
        <v>115</v>
      </c>
      <c r="AM6" s="358" t="s">
        <v>155</v>
      </c>
      <c r="AN6" s="350">
        <v>689237325</v>
      </c>
      <c r="AO6" s="350" t="s">
        <v>156</v>
      </c>
      <c r="AP6" s="350" t="s">
        <v>157</v>
      </c>
      <c r="AQ6" s="350" t="s">
        <v>158</v>
      </c>
      <c r="AR6" s="350" t="s">
        <v>37</v>
      </c>
      <c r="AS6" s="359" t="s">
        <v>159</v>
      </c>
      <c r="AT6" s="350">
        <v>618860579</v>
      </c>
      <c r="AU6" s="350" t="s">
        <v>160</v>
      </c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321"/>
      <c r="BP6" s="321"/>
      <c r="BQ6" s="321"/>
      <c r="BR6" s="321"/>
      <c r="BS6" s="321"/>
      <c r="BT6" s="321"/>
      <c r="BU6" s="321"/>
      <c r="BV6" s="321"/>
      <c r="BW6" s="321"/>
      <c r="BX6" s="321"/>
      <c r="BY6" s="321"/>
      <c r="BZ6" s="321"/>
      <c r="CA6" s="321"/>
      <c r="CB6" s="321"/>
      <c r="CC6" s="321"/>
      <c r="CD6" s="321"/>
      <c r="CE6" s="321"/>
      <c r="CF6" s="321"/>
      <c r="CG6" s="321"/>
      <c r="CH6" s="321"/>
      <c r="CI6" s="321"/>
      <c r="CJ6" s="321"/>
      <c r="CK6" s="321"/>
      <c r="CL6" s="321"/>
      <c r="CM6" s="321"/>
      <c r="CN6" s="321"/>
      <c r="CO6" s="321"/>
      <c r="CP6" s="321"/>
      <c r="CQ6" s="321"/>
      <c r="CR6" s="321"/>
      <c r="CS6" s="321"/>
      <c r="CT6" s="321"/>
      <c r="CU6" s="321"/>
      <c r="CV6" s="321"/>
      <c r="CW6" s="321"/>
      <c r="CX6" s="321"/>
      <c r="CY6" s="321"/>
      <c r="CZ6" s="321"/>
      <c r="DA6" s="321"/>
      <c r="DB6" s="321"/>
      <c r="DC6" s="321"/>
      <c r="DD6" s="321"/>
      <c r="DE6" s="321"/>
      <c r="DF6" s="321"/>
      <c r="DG6" s="321"/>
      <c r="DH6" s="321"/>
      <c r="DI6" s="321"/>
      <c r="DJ6" s="321"/>
      <c r="DK6" s="321"/>
      <c r="DL6" s="321"/>
      <c r="DM6" s="321"/>
      <c r="DN6" s="321"/>
      <c r="DO6" s="321"/>
      <c r="DP6" s="321"/>
      <c r="DQ6" s="321"/>
      <c r="DR6" s="321"/>
      <c r="DS6" s="321"/>
      <c r="DT6" s="321"/>
      <c r="DU6" s="321"/>
      <c r="DV6" s="321"/>
      <c r="DW6" s="321"/>
      <c r="DX6" s="321"/>
      <c r="DY6" s="321"/>
      <c r="DZ6" s="321"/>
      <c r="EA6" s="321"/>
    </row>
    <row r="7" spans="1:131" s="321" customFormat="1" ht="15" hidden="1">
      <c r="A7" s="322"/>
      <c r="B7" s="347" t="s">
        <v>103</v>
      </c>
      <c r="C7" s="348" t="s">
        <v>104</v>
      </c>
      <c r="D7" s="349" t="s">
        <v>161</v>
      </c>
      <c r="E7" s="350" t="s">
        <v>162</v>
      </c>
      <c r="F7" s="349" t="s">
        <v>163</v>
      </c>
      <c r="G7" s="349"/>
      <c r="H7" s="349"/>
      <c r="I7" s="349" t="s">
        <v>108</v>
      </c>
      <c r="J7" s="471" t="s">
        <v>164</v>
      </c>
      <c r="K7" s="365" t="s">
        <v>110</v>
      </c>
      <c r="L7" s="486">
        <v>66180.539999999994</v>
      </c>
      <c r="M7" s="487">
        <v>42632.26</v>
      </c>
      <c r="N7" s="507">
        <v>44312</v>
      </c>
      <c r="O7" s="354">
        <v>7</v>
      </c>
      <c r="P7" s="517">
        <v>45616.52</v>
      </c>
      <c r="Q7" s="353" t="s">
        <v>35</v>
      </c>
      <c r="R7" s="353">
        <v>2131.61</v>
      </c>
      <c r="S7" s="350" t="s">
        <v>112</v>
      </c>
      <c r="T7" s="353" t="s">
        <v>165</v>
      </c>
      <c r="U7" s="353" t="s">
        <v>165</v>
      </c>
      <c r="V7" s="353" t="s">
        <v>113</v>
      </c>
      <c r="W7" s="355" t="s">
        <v>37</v>
      </c>
      <c r="X7" s="356" t="s">
        <v>142</v>
      </c>
      <c r="Y7" s="350" t="s">
        <v>142</v>
      </c>
      <c r="Z7" s="350" t="s">
        <v>142</v>
      </c>
      <c r="AA7" s="356">
        <v>44317</v>
      </c>
      <c r="AB7" s="356">
        <v>45046</v>
      </c>
      <c r="AC7" s="350" t="s">
        <v>35</v>
      </c>
      <c r="AD7" s="350" t="s">
        <v>114</v>
      </c>
      <c r="AE7" s="357" t="s">
        <v>37</v>
      </c>
      <c r="AF7" s="350" t="s">
        <v>142</v>
      </c>
      <c r="AG7" s="350" t="s">
        <v>142</v>
      </c>
      <c r="AH7" s="350" t="s">
        <v>142</v>
      </c>
      <c r="AI7" s="350" t="s">
        <v>142</v>
      </c>
      <c r="AJ7" s="356" t="s">
        <v>142</v>
      </c>
      <c r="AK7" s="356" t="s">
        <v>142</v>
      </c>
      <c r="AL7" s="350" t="s">
        <v>129</v>
      </c>
      <c r="AM7" s="359" t="s">
        <v>166</v>
      </c>
      <c r="AN7" s="350">
        <v>928258674</v>
      </c>
      <c r="AO7" s="350" t="s">
        <v>167</v>
      </c>
      <c r="AP7" s="359" t="s">
        <v>168</v>
      </c>
      <c r="AQ7" s="350">
        <v>928258674</v>
      </c>
      <c r="AR7" s="350" t="s">
        <v>169</v>
      </c>
      <c r="AS7" s="359" t="s">
        <v>170</v>
      </c>
      <c r="AT7" s="350">
        <v>928258674</v>
      </c>
      <c r="AU7" s="350" t="s">
        <v>171</v>
      </c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322"/>
      <c r="BP7" s="322"/>
      <c r="BQ7" s="322"/>
      <c r="BR7" s="322"/>
      <c r="BS7" s="322"/>
      <c r="BT7" s="322"/>
      <c r="BU7" s="322"/>
      <c r="BV7" s="322"/>
      <c r="BW7" s="322"/>
      <c r="BX7" s="322"/>
      <c r="BY7" s="322"/>
      <c r="BZ7" s="322"/>
      <c r="CA7" s="322"/>
      <c r="CB7" s="322"/>
      <c r="CC7" s="322"/>
      <c r="CD7" s="322"/>
      <c r="CE7" s="322"/>
      <c r="CF7" s="322"/>
      <c r="CG7" s="322"/>
      <c r="CH7" s="322"/>
      <c r="CI7" s="322"/>
      <c r="CJ7" s="322"/>
      <c r="CK7" s="322"/>
      <c r="CL7" s="322"/>
      <c r="CM7" s="322"/>
      <c r="CN7" s="322"/>
      <c r="CO7" s="322"/>
      <c r="CP7" s="322"/>
      <c r="CQ7" s="322"/>
      <c r="CR7" s="322"/>
      <c r="CS7" s="322"/>
      <c r="CT7" s="322"/>
      <c r="CU7" s="322"/>
      <c r="CV7" s="322"/>
      <c r="CW7" s="322"/>
      <c r="CX7" s="322"/>
      <c r="CY7" s="322"/>
      <c r="CZ7" s="322"/>
      <c r="DA7" s="322"/>
      <c r="DB7" s="322"/>
      <c r="DC7" s="322"/>
      <c r="DD7" s="322"/>
      <c r="DE7" s="322"/>
      <c r="DF7" s="322"/>
      <c r="DG7" s="322"/>
      <c r="DH7" s="322"/>
      <c r="DI7" s="322"/>
      <c r="DJ7" s="322"/>
      <c r="DK7" s="322"/>
      <c r="DL7" s="322"/>
      <c r="DM7" s="322"/>
      <c r="DN7" s="322"/>
      <c r="DO7" s="322"/>
      <c r="DP7" s="322"/>
      <c r="DQ7" s="322"/>
      <c r="DR7" s="322"/>
      <c r="DS7" s="322"/>
      <c r="DT7" s="322"/>
      <c r="DU7" s="322"/>
      <c r="DV7" s="322"/>
      <c r="DW7" s="322"/>
      <c r="DX7" s="322"/>
      <c r="DY7" s="322"/>
      <c r="DZ7" s="322"/>
      <c r="EA7" s="322"/>
    </row>
    <row r="8" spans="1:131" s="321" customFormat="1" ht="15" hidden="1">
      <c r="B8" s="347" t="s">
        <v>124</v>
      </c>
      <c r="C8" s="348" t="s">
        <v>104</v>
      </c>
      <c r="D8" s="349" t="s">
        <v>105</v>
      </c>
      <c r="E8" s="350" t="s">
        <v>106</v>
      </c>
      <c r="F8" s="349" t="s">
        <v>107</v>
      </c>
      <c r="G8" s="349"/>
      <c r="H8" s="349"/>
      <c r="I8" s="349" t="s">
        <v>172</v>
      </c>
      <c r="J8" s="471" t="s">
        <v>173</v>
      </c>
      <c r="K8" s="349" t="s">
        <v>174</v>
      </c>
      <c r="L8" s="486">
        <v>797184.56</v>
      </c>
      <c r="M8" s="487">
        <v>796990</v>
      </c>
      <c r="N8" s="507">
        <v>45434</v>
      </c>
      <c r="O8" s="354">
        <v>3</v>
      </c>
      <c r="P8" s="517">
        <v>820899.7</v>
      </c>
      <c r="Q8" s="353" t="s">
        <v>35</v>
      </c>
      <c r="R8" s="353" t="s">
        <v>111</v>
      </c>
      <c r="S8" s="350" t="s">
        <v>112</v>
      </c>
      <c r="T8" s="353">
        <f>M8/24</f>
        <v>33207.916666666664</v>
      </c>
      <c r="U8" s="352">
        <f>P8/24</f>
        <v>34204.154166666667</v>
      </c>
      <c r="V8" s="352" t="s">
        <v>113</v>
      </c>
      <c r="W8" s="355" t="s">
        <v>37</v>
      </c>
      <c r="X8" s="356"/>
      <c r="Y8" s="350"/>
      <c r="Z8" s="350"/>
      <c r="AA8" s="356">
        <v>45437</v>
      </c>
      <c r="AB8" s="356">
        <v>46166</v>
      </c>
      <c r="AC8" s="350" t="s">
        <v>35</v>
      </c>
      <c r="AD8" s="357" t="s">
        <v>175</v>
      </c>
      <c r="AE8" s="357" t="s">
        <v>37</v>
      </c>
      <c r="AF8" s="350"/>
      <c r="AG8" s="353"/>
      <c r="AH8" s="350"/>
      <c r="AI8" s="352"/>
      <c r="AJ8" s="356"/>
      <c r="AK8" s="356"/>
      <c r="AL8" s="350" t="s">
        <v>172</v>
      </c>
      <c r="AM8" s="358" t="s">
        <v>116</v>
      </c>
      <c r="AN8" s="350">
        <v>928320925</v>
      </c>
      <c r="AO8" s="350" t="s">
        <v>117</v>
      </c>
      <c r="AP8" s="359" t="s">
        <v>118</v>
      </c>
      <c r="AQ8" s="350">
        <v>928320925</v>
      </c>
      <c r="AR8" s="350" t="s">
        <v>119</v>
      </c>
      <c r="AS8" s="905" t="s">
        <v>116</v>
      </c>
      <c r="AT8" s="350">
        <v>928320925</v>
      </c>
      <c r="AU8" s="350" t="s">
        <v>120</v>
      </c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</row>
    <row r="9" spans="1:131" s="321" customFormat="1" ht="15" hidden="1">
      <c r="A9" s="322"/>
      <c r="B9" s="347">
        <v>13</v>
      </c>
      <c r="C9" s="348" t="s">
        <v>104</v>
      </c>
      <c r="D9" s="349" t="s">
        <v>161</v>
      </c>
      <c r="E9" s="350" t="s">
        <v>176</v>
      </c>
      <c r="F9" s="349" t="s">
        <v>177</v>
      </c>
      <c r="G9" s="349"/>
      <c r="H9" s="349"/>
      <c r="I9" s="349" t="s">
        <v>124</v>
      </c>
      <c r="J9" s="471" t="s">
        <v>178</v>
      </c>
      <c r="K9" s="365" t="s">
        <v>110</v>
      </c>
      <c r="L9" s="486">
        <v>84540.08</v>
      </c>
      <c r="M9" s="487">
        <v>63840.88</v>
      </c>
      <c r="N9" s="507">
        <v>45137</v>
      </c>
      <c r="O9" s="354">
        <v>7</v>
      </c>
      <c r="P9" s="517">
        <v>68309.740000000005</v>
      </c>
      <c r="Q9" s="353" t="s">
        <v>35</v>
      </c>
      <c r="R9" s="353">
        <v>3192</v>
      </c>
      <c r="S9" s="350" t="s">
        <v>112</v>
      </c>
      <c r="T9" s="353" t="s">
        <v>165</v>
      </c>
      <c r="U9" s="353" t="s">
        <v>165</v>
      </c>
      <c r="V9" s="353" t="s">
        <v>179</v>
      </c>
      <c r="W9" s="355" t="s">
        <v>37</v>
      </c>
      <c r="X9" s="356"/>
      <c r="Y9" s="350"/>
      <c r="Z9" s="350"/>
      <c r="AA9" s="356">
        <v>45170</v>
      </c>
      <c r="AB9" s="356">
        <v>45900</v>
      </c>
      <c r="AC9" s="350" t="s">
        <v>35</v>
      </c>
      <c r="AD9" s="350" t="s">
        <v>175</v>
      </c>
      <c r="AE9" s="350" t="s">
        <v>37</v>
      </c>
      <c r="AF9" s="350"/>
      <c r="AG9" s="350"/>
      <c r="AH9" s="350"/>
      <c r="AI9" s="350"/>
      <c r="AJ9" s="356"/>
      <c r="AK9" s="356"/>
      <c r="AL9" s="350" t="s">
        <v>172</v>
      </c>
      <c r="AM9" s="323" t="s">
        <v>180</v>
      </c>
      <c r="AN9" s="350" t="s">
        <v>181</v>
      </c>
      <c r="AO9" s="350" t="s">
        <v>182</v>
      </c>
      <c r="AP9" s="323" t="s">
        <v>180</v>
      </c>
      <c r="AQ9" s="350" t="s">
        <v>181</v>
      </c>
      <c r="AR9" s="350" t="s">
        <v>182</v>
      </c>
      <c r="AS9" s="323" t="s">
        <v>183</v>
      </c>
      <c r="AT9" s="350" t="s">
        <v>184</v>
      </c>
      <c r="AU9" s="350" t="s">
        <v>185</v>
      </c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322"/>
      <c r="BP9" s="322"/>
      <c r="BQ9" s="322"/>
      <c r="BR9" s="322"/>
      <c r="BS9" s="322"/>
      <c r="BT9" s="322"/>
      <c r="BU9" s="322"/>
      <c r="BV9" s="322"/>
      <c r="BW9" s="322"/>
      <c r="BX9" s="322"/>
      <c r="BY9" s="322"/>
      <c r="BZ9" s="322"/>
      <c r="CA9" s="322"/>
      <c r="CB9" s="322"/>
      <c r="CC9" s="322"/>
      <c r="CD9" s="322"/>
      <c r="CE9" s="322"/>
      <c r="CF9" s="322"/>
      <c r="CG9" s="322"/>
      <c r="CH9" s="322"/>
      <c r="CI9" s="322"/>
      <c r="CJ9" s="322"/>
      <c r="CK9" s="322"/>
      <c r="CL9" s="322"/>
      <c r="CM9" s="322"/>
      <c r="CN9" s="322"/>
      <c r="CO9" s="322"/>
      <c r="CP9" s="322"/>
      <c r="CQ9" s="322"/>
      <c r="CR9" s="322"/>
      <c r="CS9" s="322"/>
      <c r="CT9" s="322"/>
      <c r="CU9" s="322"/>
      <c r="CV9" s="322"/>
      <c r="CW9" s="322"/>
      <c r="CX9" s="322"/>
      <c r="CY9" s="322"/>
      <c r="CZ9" s="322"/>
      <c r="DA9" s="322"/>
      <c r="DB9" s="322"/>
      <c r="DC9" s="322"/>
      <c r="DD9" s="322"/>
      <c r="DE9" s="322"/>
      <c r="DF9" s="322"/>
      <c r="DG9" s="322"/>
      <c r="DH9" s="322"/>
      <c r="DI9" s="322"/>
      <c r="DJ9" s="322"/>
      <c r="DK9" s="322"/>
      <c r="DL9" s="322"/>
      <c r="DM9" s="322"/>
      <c r="DN9" s="322"/>
      <c r="DO9" s="322"/>
      <c r="DP9" s="322"/>
      <c r="DQ9" s="322"/>
      <c r="DR9" s="322"/>
      <c r="DS9" s="322"/>
      <c r="DT9" s="322"/>
      <c r="DU9" s="322"/>
      <c r="DV9" s="322"/>
      <c r="DW9" s="322"/>
      <c r="DX9" s="322"/>
      <c r="DY9" s="322"/>
      <c r="DZ9" s="322"/>
      <c r="EA9" s="322"/>
    </row>
    <row r="10" spans="1:131" s="321" customFormat="1" ht="54" hidden="1" customHeight="1">
      <c r="B10" s="347">
        <v>8</v>
      </c>
      <c r="C10" s="348" t="s">
        <v>104</v>
      </c>
      <c r="D10" s="349" t="s">
        <v>137</v>
      </c>
      <c r="E10" s="350" t="s">
        <v>138</v>
      </c>
      <c r="F10" s="364" t="s">
        <v>139</v>
      </c>
      <c r="G10" s="364"/>
      <c r="H10" s="364"/>
      <c r="I10" s="364" t="s">
        <v>172</v>
      </c>
      <c r="J10" s="349" t="s">
        <v>186</v>
      </c>
      <c r="K10" s="349" t="s">
        <v>126</v>
      </c>
      <c r="L10" s="487">
        <v>12852</v>
      </c>
      <c r="M10" s="487">
        <v>9000</v>
      </c>
      <c r="N10" s="507">
        <v>45309</v>
      </c>
      <c r="O10" s="354">
        <v>7</v>
      </c>
      <c r="P10" s="517">
        <v>9630</v>
      </c>
      <c r="Q10" s="353" t="s">
        <v>37</v>
      </c>
      <c r="R10" s="353"/>
      <c r="S10" s="350" t="s">
        <v>141</v>
      </c>
      <c r="T10" s="353"/>
      <c r="U10" s="353"/>
      <c r="V10" s="353" t="s">
        <v>113</v>
      </c>
      <c r="W10" s="355" t="s">
        <v>37</v>
      </c>
      <c r="X10" s="356" t="s">
        <v>142</v>
      </c>
      <c r="Y10" s="350" t="s">
        <v>142</v>
      </c>
      <c r="Z10" s="350" t="s">
        <v>142</v>
      </c>
      <c r="AA10" s="356">
        <v>45309</v>
      </c>
      <c r="AB10" s="356">
        <v>47135</v>
      </c>
      <c r="AC10" s="350" t="s">
        <v>37</v>
      </c>
      <c r="AD10" s="350" t="s">
        <v>187</v>
      </c>
      <c r="AE10" s="350"/>
      <c r="AF10" s="353"/>
      <c r="AG10" s="353"/>
      <c r="AH10" s="353">
        <v>257.14</v>
      </c>
      <c r="AI10" s="353">
        <v>275.14</v>
      </c>
      <c r="AJ10" s="356">
        <v>45309</v>
      </c>
      <c r="AK10" s="356">
        <v>47135</v>
      </c>
      <c r="AL10" s="350" t="s">
        <v>172</v>
      </c>
      <c r="AM10" s="359" t="s">
        <v>143</v>
      </c>
      <c r="AN10" s="355" t="s">
        <v>144</v>
      </c>
      <c r="AO10" s="355" t="s">
        <v>145</v>
      </c>
      <c r="AP10" s="359" t="s">
        <v>146</v>
      </c>
      <c r="AQ10" s="355" t="s">
        <v>147</v>
      </c>
      <c r="AR10" s="350" t="s">
        <v>148</v>
      </c>
      <c r="AS10" s="359" t="s">
        <v>143</v>
      </c>
      <c r="AT10" s="355" t="s">
        <v>147</v>
      </c>
      <c r="AU10" s="350" t="s">
        <v>149</v>
      </c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</row>
    <row r="11" spans="1:131" s="321" customFormat="1" ht="32.25" hidden="1" customHeight="1">
      <c r="A11" s="322"/>
      <c r="B11" s="347" t="s">
        <v>103</v>
      </c>
      <c r="C11" s="348" t="s">
        <v>104</v>
      </c>
      <c r="D11" s="349" t="s">
        <v>188</v>
      </c>
      <c r="E11" s="350" t="s">
        <v>189</v>
      </c>
      <c r="F11" s="349" t="s">
        <v>190</v>
      </c>
      <c r="G11" s="349"/>
      <c r="H11" s="349"/>
      <c r="I11" s="364" t="s">
        <v>108</v>
      </c>
      <c r="J11" s="471" t="s">
        <v>191</v>
      </c>
      <c r="K11" s="365" t="s">
        <v>126</v>
      </c>
      <c r="L11" s="486">
        <v>23338.74</v>
      </c>
      <c r="M11" s="487">
        <v>21689.95</v>
      </c>
      <c r="N11" s="507">
        <v>43899</v>
      </c>
      <c r="O11" s="354">
        <v>7</v>
      </c>
      <c r="P11" s="517">
        <v>23207.759999999998</v>
      </c>
      <c r="Q11" s="353" t="s">
        <v>37</v>
      </c>
      <c r="R11" s="353"/>
      <c r="S11" s="350" t="s">
        <v>112</v>
      </c>
      <c r="T11" s="353">
        <v>90.37</v>
      </c>
      <c r="U11" s="353">
        <v>96.69</v>
      </c>
      <c r="V11" s="353" t="s">
        <v>154</v>
      </c>
      <c r="W11" s="355" t="s">
        <v>37</v>
      </c>
      <c r="X11" s="356" t="s">
        <v>142</v>
      </c>
      <c r="Y11" s="350" t="s">
        <v>142</v>
      </c>
      <c r="Z11" s="350" t="s">
        <v>142</v>
      </c>
      <c r="AA11" s="356">
        <v>43899</v>
      </c>
      <c r="AB11" s="356">
        <v>45724</v>
      </c>
      <c r="AC11" s="350" t="s">
        <v>37</v>
      </c>
      <c r="AD11" s="350" t="s">
        <v>142</v>
      </c>
      <c r="AE11" s="357" t="s">
        <v>142</v>
      </c>
      <c r="AF11" s="350" t="s">
        <v>142</v>
      </c>
      <c r="AG11" s="350" t="s">
        <v>142</v>
      </c>
      <c r="AH11" s="350" t="s">
        <v>142</v>
      </c>
      <c r="AI11" s="350" t="s">
        <v>142</v>
      </c>
      <c r="AJ11" s="356" t="s">
        <v>142</v>
      </c>
      <c r="AK11" s="356" t="s">
        <v>142</v>
      </c>
      <c r="AL11" s="553" t="s">
        <v>115</v>
      </c>
      <c r="AM11" s="358" t="s">
        <v>192</v>
      </c>
      <c r="AN11" s="350">
        <v>928272722</v>
      </c>
      <c r="AO11" s="350" t="s">
        <v>193</v>
      </c>
      <c r="AP11" s="359" t="s">
        <v>194</v>
      </c>
      <c r="AQ11" s="350">
        <v>928272722</v>
      </c>
      <c r="AR11" s="350" t="s">
        <v>195</v>
      </c>
      <c r="AS11" s="359" t="s">
        <v>196</v>
      </c>
      <c r="AT11" s="350">
        <v>928272722</v>
      </c>
      <c r="AU11" s="350" t="s">
        <v>197</v>
      </c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322"/>
      <c r="BP11" s="322"/>
      <c r="BQ11" s="322"/>
      <c r="BR11" s="322"/>
      <c r="BS11" s="322"/>
      <c r="BT11" s="322"/>
      <c r="BU11" s="322"/>
      <c r="BV11" s="322"/>
      <c r="BW11" s="322"/>
      <c r="BX11" s="322"/>
      <c r="BY11" s="322"/>
      <c r="BZ11" s="322"/>
      <c r="CA11" s="322"/>
      <c r="CB11" s="322"/>
      <c r="CC11" s="322"/>
      <c r="CD11" s="322"/>
      <c r="CE11" s="322"/>
      <c r="CF11" s="322"/>
      <c r="CG11" s="322"/>
      <c r="CH11" s="322"/>
      <c r="CI11" s="322"/>
      <c r="CJ11" s="322"/>
      <c r="CK11" s="322"/>
      <c r="CL11" s="322"/>
      <c r="CM11" s="322"/>
      <c r="CN11" s="322"/>
      <c r="CO11" s="322"/>
      <c r="CP11" s="322"/>
      <c r="CQ11" s="322"/>
      <c r="CR11" s="322"/>
      <c r="CS11" s="322"/>
      <c r="CT11" s="322"/>
      <c r="CU11" s="322"/>
      <c r="CV11" s="322"/>
      <c r="CW11" s="322"/>
      <c r="CX11" s="322"/>
      <c r="CY11" s="322"/>
      <c r="CZ11" s="322"/>
      <c r="DA11" s="322"/>
      <c r="DB11" s="322"/>
      <c r="DC11" s="322"/>
      <c r="DD11" s="322"/>
      <c r="DE11" s="322"/>
      <c r="DF11" s="322"/>
      <c r="DG11" s="322"/>
      <c r="DH11" s="322"/>
      <c r="DI11" s="322"/>
      <c r="DJ11" s="322"/>
      <c r="DK11" s="322"/>
      <c r="DL11" s="322"/>
      <c r="DM11" s="322"/>
      <c r="DN11" s="322"/>
      <c r="DO11" s="322"/>
      <c r="DP11" s="322"/>
      <c r="DQ11" s="322"/>
      <c r="DR11" s="322"/>
      <c r="DS11" s="322"/>
      <c r="DT11" s="322"/>
      <c r="DU11" s="322"/>
      <c r="DV11" s="322"/>
      <c r="DW11" s="322"/>
      <c r="DX11" s="322"/>
      <c r="DY11" s="322"/>
      <c r="DZ11" s="322"/>
      <c r="EA11" s="322"/>
    </row>
    <row r="12" spans="1:131" s="591" customFormat="1" ht="32.25" hidden="1" customHeight="1">
      <c r="A12" s="595"/>
      <c r="B12" s="892" t="s">
        <v>124</v>
      </c>
      <c r="C12" s="732" t="s">
        <v>104</v>
      </c>
      <c r="D12" s="733" t="s">
        <v>188</v>
      </c>
      <c r="E12" s="734" t="s">
        <v>198</v>
      </c>
      <c r="F12" s="733" t="s">
        <v>190</v>
      </c>
      <c r="G12" s="733"/>
      <c r="H12" s="733"/>
      <c r="I12" s="893" t="s">
        <v>172</v>
      </c>
      <c r="J12" s="735" t="s">
        <v>199</v>
      </c>
      <c r="K12" s="736" t="s">
        <v>110</v>
      </c>
      <c r="L12" s="894">
        <v>77097.289999999994</v>
      </c>
      <c r="M12" s="737">
        <v>75903.289999999994</v>
      </c>
      <c r="N12" s="738">
        <v>45775</v>
      </c>
      <c r="O12" s="739">
        <v>7</v>
      </c>
      <c r="P12" s="740">
        <v>81216.52</v>
      </c>
      <c r="Q12" s="741" t="s">
        <v>35</v>
      </c>
      <c r="R12" s="741">
        <v>3795.16</v>
      </c>
      <c r="S12" s="734" t="s">
        <v>112</v>
      </c>
      <c r="T12" s="741"/>
      <c r="U12" s="741"/>
      <c r="V12" s="741"/>
      <c r="W12" s="744"/>
      <c r="X12" s="743"/>
      <c r="Y12" s="734"/>
      <c r="Z12" s="734"/>
      <c r="AA12" s="743">
        <v>45778</v>
      </c>
      <c r="AB12" s="743">
        <v>47603</v>
      </c>
      <c r="AC12" s="734"/>
      <c r="AD12" s="734"/>
      <c r="AE12" s="895"/>
      <c r="AF12" s="734"/>
      <c r="AG12" s="734"/>
      <c r="AH12" s="734"/>
      <c r="AI12" s="734"/>
      <c r="AJ12" s="743"/>
      <c r="AK12" s="743"/>
      <c r="AL12" s="896" t="s">
        <v>172</v>
      </c>
      <c r="AM12" s="897" t="s">
        <v>192</v>
      </c>
      <c r="AN12" s="734">
        <v>928272722</v>
      </c>
      <c r="AO12" s="734" t="s">
        <v>193</v>
      </c>
      <c r="AP12" s="898" t="s">
        <v>194</v>
      </c>
      <c r="AQ12" s="734">
        <v>928272722</v>
      </c>
      <c r="AR12" s="734" t="s">
        <v>195</v>
      </c>
      <c r="AS12" s="898" t="s">
        <v>196</v>
      </c>
      <c r="AT12" s="734">
        <v>928272722</v>
      </c>
      <c r="AU12" s="734" t="s">
        <v>197</v>
      </c>
      <c r="AV12" s="590"/>
      <c r="AW12" s="590"/>
      <c r="AX12" s="590"/>
      <c r="AY12" s="590"/>
      <c r="AZ12" s="590"/>
      <c r="BA12" s="590"/>
      <c r="BB12" s="590"/>
      <c r="BC12" s="590"/>
      <c r="BD12" s="590"/>
      <c r="BE12" s="590"/>
      <c r="BF12" s="590"/>
      <c r="BG12" s="590"/>
      <c r="BH12" s="590"/>
      <c r="BI12" s="590"/>
      <c r="BJ12" s="590"/>
      <c r="BK12" s="590"/>
      <c r="BL12" s="590"/>
      <c r="BM12" s="590"/>
      <c r="BN12" s="590"/>
      <c r="BO12" s="595"/>
      <c r="BP12" s="595"/>
      <c r="BQ12" s="595"/>
      <c r="BR12" s="595"/>
      <c r="BS12" s="595"/>
      <c r="BT12" s="595"/>
      <c r="BU12" s="595"/>
      <c r="BV12" s="595"/>
      <c r="BW12" s="595"/>
      <c r="BX12" s="595"/>
      <c r="BY12" s="595"/>
      <c r="BZ12" s="595"/>
      <c r="CA12" s="595"/>
      <c r="CB12" s="595"/>
      <c r="CC12" s="595"/>
      <c r="CD12" s="595"/>
      <c r="CE12" s="595"/>
      <c r="CF12" s="595"/>
      <c r="CG12" s="595"/>
      <c r="CH12" s="595"/>
      <c r="CI12" s="595"/>
      <c r="CJ12" s="595"/>
      <c r="CK12" s="595"/>
      <c r="CL12" s="595"/>
      <c r="CM12" s="595"/>
      <c r="CN12" s="595"/>
      <c r="CO12" s="595"/>
      <c r="CP12" s="595"/>
      <c r="CQ12" s="595"/>
      <c r="CR12" s="595"/>
      <c r="CS12" s="595"/>
      <c r="CT12" s="595"/>
      <c r="CU12" s="595"/>
      <c r="CV12" s="595"/>
      <c r="CW12" s="595"/>
      <c r="CX12" s="595"/>
      <c r="CY12" s="595"/>
      <c r="CZ12" s="595"/>
      <c r="DA12" s="595"/>
      <c r="DB12" s="595"/>
      <c r="DC12" s="595"/>
      <c r="DD12" s="595"/>
      <c r="DE12" s="595"/>
      <c r="DF12" s="595"/>
      <c r="DG12" s="595"/>
      <c r="DH12" s="595"/>
      <c r="DI12" s="595"/>
      <c r="DJ12" s="595"/>
      <c r="DK12" s="595"/>
      <c r="DL12" s="595"/>
      <c r="DM12" s="595"/>
      <c r="DN12" s="595"/>
      <c r="DO12" s="595"/>
      <c r="DP12" s="595"/>
      <c r="DQ12" s="595"/>
      <c r="DR12" s="595"/>
      <c r="DS12" s="595"/>
      <c r="DT12" s="595"/>
      <c r="DU12" s="595"/>
      <c r="DV12" s="595"/>
      <c r="DW12" s="595"/>
      <c r="DX12" s="595"/>
      <c r="DY12" s="595"/>
      <c r="DZ12" s="595"/>
      <c r="EA12" s="595"/>
    </row>
    <row r="13" spans="1:131" s="321" customFormat="1" ht="51.75" hidden="1" customHeight="1">
      <c r="A13" s="322"/>
      <c r="B13" s="347">
        <v>10</v>
      </c>
      <c r="C13" s="350" t="s">
        <v>104</v>
      </c>
      <c r="D13" s="364" t="s">
        <v>200</v>
      </c>
      <c r="E13" s="355" t="s">
        <v>201</v>
      </c>
      <c r="F13" s="364" t="s">
        <v>202</v>
      </c>
      <c r="G13" s="364"/>
      <c r="H13" s="364"/>
      <c r="I13" s="364" t="s">
        <v>108</v>
      </c>
      <c r="J13" s="364" t="s">
        <v>203</v>
      </c>
      <c r="K13" s="365" t="s">
        <v>126</v>
      </c>
      <c r="L13" s="488">
        <v>22080</v>
      </c>
      <c r="M13" s="487">
        <v>18582</v>
      </c>
      <c r="N13" s="507">
        <v>44221</v>
      </c>
      <c r="O13" s="354">
        <v>7</v>
      </c>
      <c r="P13" s="517">
        <f>M13*O13%+M13</f>
        <v>19882.740000000002</v>
      </c>
      <c r="Q13" s="353" t="s">
        <v>37</v>
      </c>
      <c r="R13" s="353"/>
      <c r="S13" s="350" t="s">
        <v>112</v>
      </c>
      <c r="T13" s="353">
        <v>77.42</v>
      </c>
      <c r="U13" s="352">
        <v>82.838999999999999</v>
      </c>
      <c r="V13" s="352" t="s">
        <v>113</v>
      </c>
      <c r="W13" s="355" t="s">
        <v>37</v>
      </c>
      <c r="X13" s="356" t="s">
        <v>142</v>
      </c>
      <c r="Y13" s="353" t="s">
        <v>142</v>
      </c>
      <c r="Z13" s="353" t="s">
        <v>142</v>
      </c>
      <c r="AA13" s="356">
        <v>44228</v>
      </c>
      <c r="AB13" s="356">
        <v>46053</v>
      </c>
      <c r="AC13" s="348" t="s">
        <v>37</v>
      </c>
      <c r="AD13" s="357" t="s">
        <v>142</v>
      </c>
      <c r="AE13" s="357" t="s">
        <v>142</v>
      </c>
      <c r="AF13" s="353" t="s">
        <v>142</v>
      </c>
      <c r="AG13" s="353" t="s">
        <v>142</v>
      </c>
      <c r="AH13" s="353" t="s">
        <v>142</v>
      </c>
      <c r="AI13" s="353" t="s">
        <v>142</v>
      </c>
      <c r="AJ13" s="356" t="s">
        <v>142</v>
      </c>
      <c r="AK13" s="356" t="s">
        <v>142</v>
      </c>
      <c r="AL13" s="553" t="s">
        <v>115</v>
      </c>
      <c r="AM13" s="358" t="s">
        <v>204</v>
      </c>
      <c r="AN13" s="355">
        <v>941135052</v>
      </c>
      <c r="AO13" s="355" t="s">
        <v>205</v>
      </c>
      <c r="AP13" s="358" t="s">
        <v>206</v>
      </c>
      <c r="AQ13" s="355">
        <v>628280595</v>
      </c>
      <c r="AR13" s="355" t="s">
        <v>207</v>
      </c>
      <c r="AS13" s="355" t="s">
        <v>37</v>
      </c>
      <c r="AT13" s="355">
        <v>941135052</v>
      </c>
      <c r="AU13" s="355" t="s">
        <v>208</v>
      </c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322"/>
      <c r="BP13" s="322"/>
      <c r="BQ13" s="322"/>
      <c r="BR13" s="322"/>
      <c r="BS13" s="322"/>
      <c r="BT13" s="322"/>
      <c r="BU13" s="322"/>
      <c r="BV13" s="322"/>
      <c r="BW13" s="322"/>
      <c r="BX13" s="322"/>
      <c r="BY13" s="322"/>
      <c r="BZ13" s="322"/>
      <c r="CA13" s="322"/>
      <c r="CB13" s="322"/>
      <c r="CC13" s="322"/>
      <c r="CD13" s="322"/>
      <c r="CE13" s="322"/>
      <c r="CF13" s="322"/>
      <c r="CG13" s="322"/>
      <c r="CH13" s="322"/>
      <c r="CI13" s="322"/>
      <c r="CJ13" s="322"/>
      <c r="CK13" s="322"/>
      <c r="CL13" s="322"/>
      <c r="CM13" s="322"/>
      <c r="CN13" s="322"/>
      <c r="CO13" s="322"/>
      <c r="CP13" s="322"/>
      <c r="CQ13" s="322"/>
      <c r="CR13" s="322"/>
      <c r="CS13" s="322"/>
      <c r="CT13" s="322"/>
      <c r="CU13" s="322"/>
      <c r="CV13" s="322"/>
      <c r="CW13" s="322"/>
      <c r="CX13" s="322"/>
      <c r="CY13" s="322"/>
      <c r="CZ13" s="322"/>
      <c r="DA13" s="322"/>
      <c r="DB13" s="322"/>
      <c r="DC13" s="322"/>
      <c r="DD13" s="322"/>
      <c r="DE13" s="322"/>
      <c r="DF13" s="322"/>
      <c r="DG13" s="322"/>
      <c r="DH13" s="322"/>
      <c r="DI13" s="322"/>
      <c r="DJ13" s="322"/>
      <c r="DK13" s="322"/>
      <c r="DL13" s="322"/>
      <c r="DM13" s="322"/>
      <c r="DN13" s="322"/>
      <c r="DO13" s="322"/>
      <c r="DP13" s="322"/>
      <c r="DQ13" s="322"/>
      <c r="DR13" s="322"/>
      <c r="DS13" s="322"/>
      <c r="DT13" s="322"/>
      <c r="DU13" s="322"/>
      <c r="DV13" s="322"/>
      <c r="DW13" s="322"/>
      <c r="DX13" s="322"/>
      <c r="DY13" s="322"/>
      <c r="DZ13" s="322"/>
      <c r="EA13" s="322"/>
    </row>
    <row r="14" spans="1:131" s="591" customFormat="1" ht="28.5" hidden="1">
      <c r="A14" s="595"/>
      <c r="B14" s="892" t="s">
        <v>124</v>
      </c>
      <c r="C14" s="732" t="s">
        <v>104</v>
      </c>
      <c r="D14" s="733" t="s">
        <v>209</v>
      </c>
      <c r="E14" s="734" t="s">
        <v>210</v>
      </c>
      <c r="F14" s="733" t="s">
        <v>211</v>
      </c>
      <c r="G14" s="733"/>
      <c r="H14" s="733"/>
      <c r="I14" s="733" t="s">
        <v>124</v>
      </c>
      <c r="J14" s="735" t="s">
        <v>212</v>
      </c>
      <c r="K14" s="736" t="s">
        <v>126</v>
      </c>
      <c r="L14" s="737">
        <v>7668.15</v>
      </c>
      <c r="M14" s="737">
        <v>6901.33</v>
      </c>
      <c r="N14" s="738">
        <v>45712</v>
      </c>
      <c r="O14" s="739">
        <v>7</v>
      </c>
      <c r="P14" s="740">
        <v>7384.42</v>
      </c>
      <c r="Q14" s="741" t="s">
        <v>37</v>
      </c>
      <c r="R14" s="741"/>
      <c r="S14" s="734" t="s">
        <v>141</v>
      </c>
      <c r="T14" s="742">
        <v>2300.44</v>
      </c>
      <c r="U14" s="734"/>
      <c r="V14" s="734" t="s">
        <v>113</v>
      </c>
      <c r="W14" s="734" t="s">
        <v>37</v>
      </c>
      <c r="X14" s="734"/>
      <c r="Y14" s="734"/>
      <c r="Z14" s="734"/>
      <c r="AA14" s="743">
        <v>45712</v>
      </c>
      <c r="AB14" s="743">
        <v>46806</v>
      </c>
      <c r="AC14" s="734" t="s">
        <v>35</v>
      </c>
      <c r="AD14" s="734" t="s">
        <v>175</v>
      </c>
      <c r="AE14" s="734" t="s">
        <v>37</v>
      </c>
      <c r="AF14" s="734"/>
      <c r="AG14" s="734"/>
      <c r="AH14" s="734"/>
      <c r="AI14" s="734"/>
      <c r="AJ14" s="734" t="s">
        <v>213</v>
      </c>
      <c r="AK14" s="734" t="s">
        <v>214</v>
      </c>
      <c r="AL14" s="734" t="s">
        <v>172</v>
      </c>
      <c r="AM14" s="744" t="s">
        <v>215</v>
      </c>
      <c r="AN14" s="734" t="s">
        <v>216</v>
      </c>
      <c r="AO14" s="744" t="s">
        <v>217</v>
      </c>
      <c r="AP14" s="745" t="s">
        <v>218</v>
      </c>
      <c r="AQ14" s="734"/>
      <c r="AR14" s="734" t="s">
        <v>219</v>
      </c>
      <c r="AS14" s="734" t="s">
        <v>220</v>
      </c>
      <c r="AT14" s="734"/>
      <c r="AU14" s="734" t="s">
        <v>221</v>
      </c>
      <c r="AV14" s="590"/>
      <c r="AW14" s="590"/>
      <c r="AX14" s="590"/>
      <c r="AY14" s="590"/>
      <c r="AZ14" s="590"/>
      <c r="BA14" s="590"/>
      <c r="BB14" s="590"/>
      <c r="BC14" s="590"/>
      <c r="BD14" s="590"/>
      <c r="BE14" s="590"/>
      <c r="BF14" s="590"/>
      <c r="BG14" s="590"/>
      <c r="BH14" s="590"/>
      <c r="BI14" s="590"/>
      <c r="BJ14" s="590"/>
      <c r="BK14" s="590"/>
      <c r="BL14" s="590"/>
      <c r="BM14" s="590"/>
      <c r="BN14" s="590"/>
      <c r="BO14" s="595"/>
      <c r="BP14" s="595"/>
      <c r="BQ14" s="595"/>
      <c r="BR14" s="595"/>
      <c r="BS14" s="595"/>
      <c r="BT14" s="595"/>
      <c r="BU14" s="595"/>
      <c r="BV14" s="595"/>
      <c r="BW14" s="595"/>
      <c r="BX14" s="595"/>
      <c r="BY14" s="595"/>
      <c r="BZ14" s="595"/>
      <c r="CA14" s="595"/>
      <c r="CB14" s="595"/>
      <c r="CC14" s="595"/>
      <c r="CD14" s="595"/>
      <c r="CE14" s="595"/>
      <c r="CF14" s="595"/>
      <c r="CG14" s="595"/>
      <c r="CH14" s="595"/>
      <c r="CI14" s="595"/>
      <c r="CJ14" s="595"/>
      <c r="CK14" s="595"/>
      <c r="CL14" s="595"/>
      <c r="CM14" s="595"/>
      <c r="CN14" s="595"/>
      <c r="CO14" s="595"/>
      <c r="CP14" s="595"/>
      <c r="CQ14" s="595"/>
      <c r="CR14" s="595"/>
      <c r="CS14" s="595"/>
      <c r="CT14" s="595"/>
      <c r="CU14" s="595"/>
      <c r="CV14" s="595"/>
      <c r="CW14" s="595"/>
      <c r="CX14" s="595"/>
      <c r="CY14" s="595"/>
      <c r="CZ14" s="595"/>
      <c r="DA14" s="595"/>
      <c r="DB14" s="595"/>
      <c r="DC14" s="595"/>
      <c r="DD14" s="595"/>
      <c r="DE14" s="595"/>
      <c r="DF14" s="595"/>
      <c r="DG14" s="595"/>
      <c r="DH14" s="595"/>
      <c r="DI14" s="595"/>
      <c r="DJ14" s="595"/>
      <c r="DK14" s="595"/>
      <c r="DL14" s="595"/>
      <c r="DM14" s="595"/>
      <c r="DN14" s="595"/>
      <c r="DO14" s="595"/>
      <c r="DP14" s="595"/>
      <c r="DQ14" s="595"/>
      <c r="DR14" s="595"/>
      <c r="DS14" s="595"/>
      <c r="DT14" s="595"/>
      <c r="DU14" s="595"/>
      <c r="DV14" s="595"/>
      <c r="DW14" s="595"/>
      <c r="DX14" s="595"/>
      <c r="DY14" s="595"/>
      <c r="DZ14" s="595"/>
      <c r="EA14" s="595"/>
    </row>
    <row r="15" spans="1:131" s="321" customFormat="1" ht="15" hidden="1">
      <c r="A15" s="322"/>
      <c r="B15" s="347" t="s">
        <v>103</v>
      </c>
      <c r="C15" s="348" t="s">
        <v>104</v>
      </c>
      <c r="D15" s="349" t="s">
        <v>209</v>
      </c>
      <c r="E15" s="350" t="s">
        <v>222</v>
      </c>
      <c r="F15" s="349" t="s">
        <v>223</v>
      </c>
      <c r="G15" s="349"/>
      <c r="H15" s="349"/>
      <c r="I15" s="349" t="s">
        <v>124</v>
      </c>
      <c r="J15" s="471" t="s">
        <v>224</v>
      </c>
      <c r="K15" s="365" t="s">
        <v>126</v>
      </c>
      <c r="L15" s="487">
        <v>2826.82</v>
      </c>
      <c r="M15" s="487">
        <v>2377.6999999999998</v>
      </c>
      <c r="N15" s="507">
        <v>44970</v>
      </c>
      <c r="O15" s="354">
        <v>7</v>
      </c>
      <c r="P15" s="517">
        <v>2544.14</v>
      </c>
      <c r="Q15" s="353" t="s">
        <v>37</v>
      </c>
      <c r="R15" s="353"/>
      <c r="S15" s="350" t="s">
        <v>141</v>
      </c>
      <c r="T15" s="350"/>
      <c r="U15" s="350"/>
      <c r="V15" s="350" t="s">
        <v>113</v>
      </c>
      <c r="W15" s="350" t="s">
        <v>37</v>
      </c>
      <c r="X15" s="350"/>
      <c r="Y15" s="350"/>
      <c r="Z15" s="350"/>
      <c r="AA15" s="356">
        <v>44971</v>
      </c>
      <c r="AB15" s="356">
        <v>45335</v>
      </c>
      <c r="AC15" s="350" t="s">
        <v>35</v>
      </c>
      <c r="AD15" s="350" t="s">
        <v>225</v>
      </c>
      <c r="AE15" s="350" t="s">
        <v>35</v>
      </c>
      <c r="AF15" s="350"/>
      <c r="AG15" s="350"/>
      <c r="AH15" s="350"/>
      <c r="AI15" s="350"/>
      <c r="AJ15" s="350" t="s">
        <v>213</v>
      </c>
      <c r="AK15" s="350" t="s">
        <v>214</v>
      </c>
      <c r="AL15" s="350" t="s">
        <v>172</v>
      </c>
      <c r="AM15" s="350" t="s">
        <v>220</v>
      </c>
      <c r="AN15" s="350"/>
      <c r="AO15" s="350" t="s">
        <v>219</v>
      </c>
      <c r="AP15" s="350" t="s">
        <v>220</v>
      </c>
      <c r="AQ15" s="350"/>
      <c r="AR15" s="350" t="s">
        <v>219</v>
      </c>
      <c r="AS15" s="350" t="s">
        <v>220</v>
      </c>
      <c r="AT15" s="350"/>
      <c r="AU15" s="350" t="s">
        <v>221</v>
      </c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322"/>
      <c r="BP15" s="322"/>
      <c r="BQ15" s="322"/>
      <c r="BR15" s="322"/>
      <c r="BS15" s="322"/>
      <c r="BT15" s="322"/>
      <c r="BU15" s="322"/>
      <c r="BV15" s="322"/>
      <c r="BW15" s="322"/>
      <c r="BX15" s="322"/>
      <c r="BY15" s="322"/>
      <c r="BZ15" s="322"/>
      <c r="CA15" s="322"/>
      <c r="CB15" s="322"/>
      <c r="CC15" s="322"/>
      <c r="CD15" s="322"/>
      <c r="CE15" s="322"/>
      <c r="CF15" s="322"/>
      <c r="CG15" s="322"/>
      <c r="CH15" s="322"/>
      <c r="CI15" s="322"/>
      <c r="CJ15" s="322"/>
      <c r="CK15" s="322"/>
      <c r="CL15" s="322"/>
      <c r="CM15" s="322"/>
      <c r="CN15" s="322"/>
      <c r="CO15" s="322"/>
      <c r="CP15" s="322"/>
      <c r="CQ15" s="322"/>
      <c r="CR15" s="322"/>
      <c r="CS15" s="322"/>
      <c r="CT15" s="322"/>
      <c r="CU15" s="322"/>
      <c r="CV15" s="322"/>
      <c r="CW15" s="322"/>
      <c r="CX15" s="322"/>
      <c r="CY15" s="322"/>
      <c r="CZ15" s="322"/>
      <c r="DA15" s="322"/>
      <c r="DB15" s="322"/>
      <c r="DC15" s="322"/>
      <c r="DD15" s="322"/>
      <c r="DE15" s="322"/>
      <c r="DF15" s="322"/>
      <c r="DG15" s="322"/>
      <c r="DH15" s="322"/>
      <c r="DI15" s="322"/>
      <c r="DJ15" s="322"/>
      <c r="DK15" s="322"/>
      <c r="DL15" s="322"/>
      <c r="DM15" s="322"/>
      <c r="DN15" s="322"/>
      <c r="DO15" s="322"/>
      <c r="DP15" s="322"/>
      <c r="DQ15" s="322"/>
      <c r="DR15" s="322"/>
      <c r="DS15" s="322"/>
      <c r="DT15" s="322"/>
      <c r="DU15" s="322"/>
      <c r="DV15" s="322"/>
      <c r="DW15" s="322"/>
      <c r="DX15" s="322"/>
      <c r="DY15" s="322"/>
      <c r="DZ15" s="322"/>
      <c r="EA15" s="322"/>
    </row>
    <row r="16" spans="1:131" s="322" customFormat="1" hidden="1">
      <c r="B16" s="347" t="s">
        <v>103</v>
      </c>
      <c r="C16" s="348" t="s">
        <v>104</v>
      </c>
      <c r="D16" s="349" t="s">
        <v>226</v>
      </c>
      <c r="E16" s="350" t="s">
        <v>227</v>
      </c>
      <c r="F16" s="365" t="s">
        <v>228</v>
      </c>
      <c r="G16" s="365"/>
      <c r="H16" s="365"/>
      <c r="I16" s="365" t="s">
        <v>108</v>
      </c>
      <c r="J16" s="365" t="s">
        <v>229</v>
      </c>
      <c r="K16" s="365" t="s">
        <v>126</v>
      </c>
      <c r="L16" s="486">
        <v>12292.27</v>
      </c>
      <c r="M16" s="487">
        <v>10206.73</v>
      </c>
      <c r="N16" s="507">
        <v>43817</v>
      </c>
      <c r="O16" s="354">
        <v>7</v>
      </c>
      <c r="P16" s="517">
        <f>M16*O16%+M16</f>
        <v>10921.2011</v>
      </c>
      <c r="Q16" s="353" t="s">
        <v>37</v>
      </c>
      <c r="R16" s="353"/>
      <c r="S16" s="350" t="s">
        <v>141</v>
      </c>
      <c r="T16" s="353">
        <v>612.4</v>
      </c>
      <c r="U16" s="352">
        <f>612.4+612.4*7%</f>
        <v>655.26800000000003</v>
      </c>
      <c r="V16" s="352" t="s">
        <v>113</v>
      </c>
      <c r="W16" s="355" t="s">
        <v>35</v>
      </c>
      <c r="X16" s="356">
        <v>44302</v>
      </c>
      <c r="Y16" s="577">
        <v>12606.73</v>
      </c>
      <c r="Z16" s="363">
        <v>13489.2011</v>
      </c>
      <c r="AA16" s="356">
        <v>43831</v>
      </c>
      <c r="AB16" s="356">
        <v>45657</v>
      </c>
      <c r="AC16" s="350" t="s">
        <v>37</v>
      </c>
      <c r="AD16" s="350" t="s">
        <v>142</v>
      </c>
      <c r="AE16" s="357" t="s">
        <v>142</v>
      </c>
      <c r="AF16" s="352" t="s">
        <v>142</v>
      </c>
      <c r="AG16" s="352" t="s">
        <v>142</v>
      </c>
      <c r="AH16" s="352"/>
      <c r="AI16" s="352"/>
      <c r="AJ16" s="356"/>
      <c r="AK16" s="356"/>
      <c r="AL16" s="553" t="s">
        <v>115</v>
      </c>
      <c r="AM16" s="366" t="s">
        <v>230</v>
      </c>
      <c r="AN16" s="351">
        <v>928710379</v>
      </c>
      <c r="AO16" s="348" t="s">
        <v>231</v>
      </c>
      <c r="AP16" s="366" t="s">
        <v>230</v>
      </c>
      <c r="AQ16" s="351">
        <v>928710379</v>
      </c>
      <c r="AR16" s="348" t="s">
        <v>232</v>
      </c>
      <c r="AS16" s="366" t="s">
        <v>230</v>
      </c>
      <c r="AT16" s="351">
        <v>639137050</v>
      </c>
      <c r="AU16" s="348" t="s">
        <v>233</v>
      </c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</row>
    <row r="17" spans="1:131" s="581" customFormat="1" ht="78.75" hidden="1" customHeight="1">
      <c r="A17" s="321"/>
      <c r="B17" s="347">
        <v>7</v>
      </c>
      <c r="C17" s="348" t="s">
        <v>104</v>
      </c>
      <c r="D17" s="364" t="s">
        <v>234</v>
      </c>
      <c r="E17" s="350" t="s">
        <v>235</v>
      </c>
      <c r="F17" s="349" t="s">
        <v>236</v>
      </c>
      <c r="G17" s="349"/>
      <c r="H17" s="349"/>
      <c r="I17" s="349" t="s">
        <v>108</v>
      </c>
      <c r="J17" s="349" t="s">
        <v>237</v>
      </c>
      <c r="K17" s="349" t="s">
        <v>126</v>
      </c>
      <c r="L17" s="486">
        <v>8264.1</v>
      </c>
      <c r="M17" s="487">
        <v>8264.1</v>
      </c>
      <c r="N17" s="507">
        <v>44560</v>
      </c>
      <c r="O17" s="354">
        <v>7</v>
      </c>
      <c r="P17" s="517">
        <v>8842.58</v>
      </c>
      <c r="Q17" s="353" t="s">
        <v>37</v>
      </c>
      <c r="R17" s="353"/>
      <c r="S17" s="350" t="s">
        <v>112</v>
      </c>
      <c r="T17" s="353"/>
      <c r="U17" s="353"/>
      <c r="V17" s="564"/>
      <c r="W17" s="1051" t="s">
        <v>35</v>
      </c>
      <c r="X17" s="1052" t="s">
        <v>238</v>
      </c>
      <c r="Y17" s="1050" t="s">
        <v>239</v>
      </c>
      <c r="Z17" s="363"/>
      <c r="AA17" s="356">
        <v>44562</v>
      </c>
      <c r="AB17" s="356">
        <v>46387</v>
      </c>
      <c r="AC17" s="350" t="s">
        <v>37</v>
      </c>
      <c r="AD17" s="357"/>
      <c r="AE17" s="357"/>
      <c r="AF17" s="353"/>
      <c r="AG17" s="353"/>
      <c r="AH17" s="353"/>
      <c r="AI17" s="353"/>
      <c r="AJ17" s="356"/>
      <c r="AK17" s="356"/>
      <c r="AL17" s="553"/>
      <c r="AM17" s="355" t="s">
        <v>240</v>
      </c>
      <c r="AN17" s="355" t="s">
        <v>241</v>
      </c>
      <c r="AO17" s="350" t="s">
        <v>134</v>
      </c>
      <c r="AP17" s="355" t="s">
        <v>242</v>
      </c>
      <c r="AQ17" s="355" t="s">
        <v>243</v>
      </c>
      <c r="AR17" s="350" t="s">
        <v>157</v>
      </c>
      <c r="AS17" s="359" t="s">
        <v>244</v>
      </c>
      <c r="AT17" s="350">
        <v>649506757</v>
      </c>
      <c r="AU17" s="350" t="s">
        <v>245</v>
      </c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321"/>
      <c r="BP17" s="321"/>
      <c r="BQ17" s="321"/>
      <c r="BR17" s="321"/>
      <c r="BS17" s="321"/>
      <c r="BT17" s="321"/>
      <c r="BU17" s="321"/>
      <c r="BV17" s="321"/>
      <c r="BW17" s="321"/>
      <c r="BX17" s="321"/>
      <c r="BY17" s="321"/>
      <c r="BZ17" s="321"/>
      <c r="CA17" s="321"/>
      <c r="CB17" s="321"/>
      <c r="CC17" s="321"/>
      <c r="CD17" s="321"/>
      <c r="CE17" s="321"/>
      <c r="CF17" s="321"/>
      <c r="CG17" s="321"/>
      <c r="CH17" s="321"/>
      <c r="CI17" s="321"/>
      <c r="CJ17" s="321"/>
      <c r="CK17" s="321"/>
      <c r="CL17" s="321"/>
      <c r="CM17" s="321"/>
      <c r="CN17" s="321"/>
      <c r="CO17" s="321"/>
      <c r="CP17" s="321"/>
      <c r="CQ17" s="321"/>
      <c r="CR17" s="321"/>
      <c r="CS17" s="321"/>
      <c r="CT17" s="321"/>
      <c r="CU17" s="321"/>
      <c r="CV17" s="321"/>
      <c r="CW17" s="321"/>
      <c r="CX17" s="321"/>
      <c r="CY17" s="321"/>
      <c r="CZ17" s="321"/>
      <c r="DA17" s="321"/>
      <c r="DB17" s="321"/>
      <c r="DC17" s="321"/>
      <c r="DD17" s="321"/>
      <c r="DE17" s="321"/>
      <c r="DF17" s="321"/>
      <c r="DG17" s="321"/>
      <c r="DH17" s="321"/>
      <c r="DI17" s="321"/>
      <c r="DJ17" s="321"/>
      <c r="DK17" s="321"/>
      <c r="DL17" s="321"/>
      <c r="DM17" s="321"/>
      <c r="DN17" s="321"/>
      <c r="DO17" s="321"/>
      <c r="DP17" s="321"/>
      <c r="DQ17" s="321"/>
      <c r="DR17" s="321"/>
      <c r="DS17" s="321"/>
      <c r="DT17" s="321"/>
      <c r="DU17" s="321"/>
      <c r="DV17" s="321"/>
      <c r="DW17" s="321"/>
      <c r="DX17" s="321"/>
      <c r="DY17" s="321"/>
      <c r="DZ17" s="321"/>
      <c r="EA17" s="321"/>
    </row>
    <row r="18" spans="1:131" s="322" customFormat="1" ht="42.75" hidden="1">
      <c r="A18" s="321"/>
      <c r="B18" s="347">
        <v>3</v>
      </c>
      <c r="C18" s="348" t="s">
        <v>104</v>
      </c>
      <c r="D18" s="349" t="s">
        <v>246</v>
      </c>
      <c r="E18" s="350" t="s">
        <v>247</v>
      </c>
      <c r="F18" s="349" t="s">
        <v>248</v>
      </c>
      <c r="G18" s="349"/>
      <c r="H18" s="349"/>
      <c r="I18" s="349" t="s">
        <v>124</v>
      </c>
      <c r="J18" s="471" t="s">
        <v>249</v>
      </c>
      <c r="K18" s="349" t="s">
        <v>126</v>
      </c>
      <c r="L18" s="486">
        <v>41171.129999999997</v>
      </c>
      <c r="M18" s="487">
        <v>33389.78</v>
      </c>
      <c r="N18" s="507">
        <v>44918</v>
      </c>
      <c r="O18" s="354">
        <v>7</v>
      </c>
      <c r="P18" s="517">
        <v>35727.07</v>
      </c>
      <c r="Q18" s="353" t="s">
        <v>37</v>
      </c>
      <c r="R18" s="353"/>
      <c r="S18" s="350" t="s">
        <v>112</v>
      </c>
      <c r="T18" s="353">
        <v>115.46</v>
      </c>
      <c r="U18" s="352"/>
      <c r="V18" s="352" t="s">
        <v>113</v>
      </c>
      <c r="W18" s="355" t="s">
        <v>35</v>
      </c>
      <c r="X18" s="356">
        <v>45336</v>
      </c>
      <c r="Y18" s="352">
        <v>38464.620000000003</v>
      </c>
      <c r="Z18" s="353">
        <v>41157.15</v>
      </c>
      <c r="AA18" s="356">
        <v>44927</v>
      </c>
      <c r="AB18" s="356">
        <v>46752</v>
      </c>
      <c r="AC18" s="350" t="s">
        <v>37</v>
      </c>
      <c r="AD18" s="350"/>
      <c r="AE18" s="350"/>
      <c r="AF18" s="353"/>
      <c r="AG18" s="353"/>
      <c r="AH18" s="353"/>
      <c r="AI18" s="353"/>
      <c r="AJ18" s="356"/>
      <c r="AK18" s="356"/>
      <c r="AL18" s="553"/>
      <c r="AM18" s="359" t="s">
        <v>250</v>
      </c>
      <c r="AN18" s="355" t="s">
        <v>251</v>
      </c>
      <c r="AO18" s="355" t="s">
        <v>252</v>
      </c>
      <c r="AP18" s="359" t="s">
        <v>253</v>
      </c>
      <c r="AQ18" s="350" t="s">
        <v>254</v>
      </c>
      <c r="AR18" s="355" t="s">
        <v>255</v>
      </c>
      <c r="AS18" s="350" t="s">
        <v>256</v>
      </c>
      <c r="AT18" s="359" t="s">
        <v>37</v>
      </c>
      <c r="AU18" s="350" t="s">
        <v>256</v>
      </c>
      <c r="BO18" s="321"/>
      <c r="BP18" s="321"/>
      <c r="BQ18" s="321"/>
      <c r="BR18" s="321"/>
      <c r="BS18" s="321"/>
      <c r="BT18" s="321"/>
      <c r="BU18" s="321"/>
      <c r="BV18" s="321"/>
      <c r="BW18" s="321"/>
      <c r="BX18" s="321"/>
      <c r="BY18" s="321"/>
      <c r="BZ18" s="321"/>
      <c r="CA18" s="321"/>
      <c r="CB18" s="321"/>
      <c r="CC18" s="321"/>
      <c r="CD18" s="321"/>
      <c r="CE18" s="321"/>
      <c r="CF18" s="321"/>
      <c r="CG18" s="321"/>
      <c r="CH18" s="321"/>
      <c r="CI18" s="321"/>
      <c r="CJ18" s="321"/>
      <c r="CK18" s="321"/>
      <c r="CL18" s="321"/>
      <c r="CM18" s="321"/>
      <c r="CN18" s="321"/>
      <c r="CO18" s="321"/>
      <c r="CP18" s="321"/>
      <c r="CQ18" s="321"/>
      <c r="CR18" s="321"/>
      <c r="CS18" s="321"/>
      <c r="CT18" s="321"/>
      <c r="CU18" s="321"/>
      <c r="CV18" s="321"/>
      <c r="CW18" s="321"/>
      <c r="CX18" s="321"/>
      <c r="CY18" s="321"/>
      <c r="CZ18" s="321"/>
      <c r="DA18" s="321"/>
      <c r="DB18" s="321"/>
      <c r="DC18" s="321"/>
      <c r="DD18" s="321"/>
      <c r="DE18" s="321"/>
      <c r="DF18" s="321"/>
      <c r="DG18" s="321"/>
      <c r="DH18" s="321"/>
      <c r="DI18" s="321"/>
      <c r="DJ18" s="321"/>
      <c r="DK18" s="321"/>
      <c r="DL18" s="321"/>
      <c r="DM18" s="321"/>
      <c r="DN18" s="321"/>
      <c r="DO18" s="321"/>
      <c r="DP18" s="321"/>
      <c r="DQ18" s="321"/>
      <c r="DR18" s="321"/>
      <c r="DS18" s="321"/>
      <c r="DT18" s="321"/>
      <c r="DU18" s="321"/>
      <c r="DV18" s="321"/>
      <c r="DW18" s="321"/>
      <c r="DX18" s="321"/>
      <c r="DY18" s="321"/>
      <c r="DZ18" s="321"/>
      <c r="EA18" s="321"/>
    </row>
    <row r="19" spans="1:131" s="322" customFormat="1" ht="45" hidden="1">
      <c r="A19" s="321"/>
      <c r="B19" s="347">
        <v>6</v>
      </c>
      <c r="C19" s="348" t="s">
        <v>104</v>
      </c>
      <c r="D19" s="349" t="s">
        <v>150</v>
      </c>
      <c r="E19" s="350" t="s">
        <v>257</v>
      </c>
      <c r="F19" s="349" t="s">
        <v>258</v>
      </c>
      <c r="G19" s="349"/>
      <c r="H19" s="349"/>
      <c r="I19" s="349" t="s">
        <v>172</v>
      </c>
      <c r="J19" s="471" t="s">
        <v>259</v>
      </c>
      <c r="K19" s="349" t="s">
        <v>126</v>
      </c>
      <c r="L19" s="486">
        <v>15636.6</v>
      </c>
      <c r="M19" s="487">
        <v>8400</v>
      </c>
      <c r="N19" s="507">
        <v>45310</v>
      </c>
      <c r="O19" s="354">
        <v>7</v>
      </c>
      <c r="P19" s="517">
        <v>8988</v>
      </c>
      <c r="Q19" s="353" t="s">
        <v>37</v>
      </c>
      <c r="R19" s="353"/>
      <c r="S19" s="350"/>
      <c r="T19" s="353"/>
      <c r="U19" s="352">
        <v>74.900000000000006</v>
      </c>
      <c r="V19" s="352" t="s">
        <v>113</v>
      </c>
      <c r="W19" s="355"/>
      <c r="X19" s="356"/>
      <c r="Y19" s="363"/>
      <c r="Z19" s="363"/>
      <c r="AA19" s="356">
        <v>45310</v>
      </c>
      <c r="AB19" s="356">
        <v>47136</v>
      </c>
      <c r="AC19" s="350" t="s">
        <v>37</v>
      </c>
      <c r="AD19" s="357"/>
      <c r="AE19" s="357"/>
      <c r="AF19" s="352"/>
      <c r="AG19" s="353"/>
      <c r="AH19" s="353"/>
      <c r="AI19" s="352"/>
      <c r="AJ19" s="356"/>
      <c r="AK19" s="356"/>
      <c r="AL19" s="350" t="s">
        <v>172</v>
      </c>
      <c r="AM19" s="617" t="s">
        <v>260</v>
      </c>
      <c r="AN19" s="350">
        <v>928231936</v>
      </c>
      <c r="AO19" s="350" t="s">
        <v>261</v>
      </c>
      <c r="AP19" s="323"/>
      <c r="AQ19" s="350"/>
      <c r="AR19" s="350"/>
      <c r="AS19" s="359"/>
      <c r="AT19" s="350"/>
      <c r="AU19" s="355" t="s">
        <v>262</v>
      </c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321"/>
      <c r="BP19" s="321"/>
      <c r="BQ19" s="321"/>
      <c r="BR19" s="321"/>
      <c r="BS19" s="321"/>
      <c r="BT19" s="321"/>
      <c r="BU19" s="321"/>
      <c r="BV19" s="321"/>
      <c r="BW19" s="321"/>
      <c r="BX19" s="321"/>
      <c r="BY19" s="321"/>
      <c r="BZ19" s="321"/>
      <c r="CA19" s="321"/>
      <c r="CB19" s="321"/>
      <c r="CC19" s="321"/>
      <c r="CD19" s="321"/>
      <c r="CE19" s="321"/>
      <c r="CF19" s="321"/>
      <c r="CG19" s="321"/>
      <c r="CH19" s="321"/>
      <c r="CI19" s="321"/>
      <c r="CJ19" s="321"/>
      <c r="CK19" s="321"/>
      <c r="CL19" s="321"/>
      <c r="CM19" s="321"/>
      <c r="CN19" s="321"/>
      <c r="CO19" s="321"/>
      <c r="CP19" s="321"/>
      <c r="CQ19" s="321"/>
      <c r="CR19" s="321"/>
      <c r="CS19" s="321"/>
      <c r="CT19" s="321"/>
      <c r="CU19" s="321"/>
      <c r="CV19" s="321"/>
      <c r="CW19" s="321"/>
      <c r="CX19" s="321"/>
      <c r="CY19" s="321"/>
      <c r="CZ19" s="321"/>
      <c r="DA19" s="321"/>
      <c r="DB19" s="321"/>
      <c r="DC19" s="321"/>
      <c r="DD19" s="321"/>
      <c r="DE19" s="321"/>
      <c r="DF19" s="321"/>
      <c r="DG19" s="321"/>
      <c r="DH19" s="321"/>
      <c r="DI19" s="321"/>
      <c r="DJ19" s="321"/>
      <c r="DK19" s="321"/>
      <c r="DL19" s="321"/>
      <c r="DM19" s="321"/>
      <c r="DN19" s="321"/>
      <c r="DO19" s="321"/>
      <c r="DP19" s="321"/>
      <c r="DQ19" s="321"/>
      <c r="DR19" s="321"/>
      <c r="DS19" s="321"/>
      <c r="DT19" s="321"/>
      <c r="DU19" s="321"/>
      <c r="DV19" s="321"/>
      <c r="DW19" s="321"/>
      <c r="DX19" s="321"/>
      <c r="DY19" s="321"/>
      <c r="DZ19" s="321"/>
      <c r="EA19" s="321"/>
    </row>
    <row r="20" spans="1:131" s="322" customFormat="1" ht="42" hidden="1" customHeight="1">
      <c r="A20" s="581"/>
      <c r="B20" s="347" t="s">
        <v>124</v>
      </c>
      <c r="C20" s="348" t="s">
        <v>104</v>
      </c>
      <c r="D20" s="349" t="s">
        <v>226</v>
      </c>
      <c r="E20" s="350" t="s">
        <v>227</v>
      </c>
      <c r="F20" s="365" t="s">
        <v>228</v>
      </c>
      <c r="G20" s="365"/>
      <c r="H20" s="365"/>
      <c r="I20" s="364" t="s">
        <v>172</v>
      </c>
      <c r="J20" s="365" t="s">
        <v>263</v>
      </c>
      <c r="K20" s="365" t="s">
        <v>126</v>
      </c>
      <c r="L20" s="486">
        <v>18534.599999999999</v>
      </c>
      <c r="M20" s="487">
        <v>15754.4</v>
      </c>
      <c r="N20" s="507">
        <v>45642</v>
      </c>
      <c r="O20" s="354">
        <v>7</v>
      </c>
      <c r="P20" s="517">
        <v>16857.21</v>
      </c>
      <c r="Q20" s="353" t="s">
        <v>37</v>
      </c>
      <c r="R20" s="353"/>
      <c r="S20" s="350" t="s">
        <v>141</v>
      </c>
      <c r="T20" s="353">
        <v>712.4</v>
      </c>
      <c r="U20" s="352">
        <f>T20+(T20*7%)</f>
        <v>762.26800000000003</v>
      </c>
      <c r="V20" s="352" t="s">
        <v>113</v>
      </c>
      <c r="W20" s="355" t="s">
        <v>37</v>
      </c>
      <c r="X20" s="356"/>
      <c r="Y20" s="577"/>
      <c r="Z20" s="363"/>
      <c r="AA20" s="356">
        <v>45658</v>
      </c>
      <c r="AB20" s="356">
        <v>47483</v>
      </c>
      <c r="AC20" s="350" t="s">
        <v>37</v>
      </c>
      <c r="AD20" s="350" t="s">
        <v>142</v>
      </c>
      <c r="AE20" s="357" t="s">
        <v>142</v>
      </c>
      <c r="AF20" s="352" t="s">
        <v>142</v>
      </c>
      <c r="AG20" s="352" t="s">
        <v>142</v>
      </c>
      <c r="AH20" s="352"/>
      <c r="AI20" s="352"/>
      <c r="AJ20" s="356"/>
      <c r="AK20" s="356"/>
      <c r="AL20" s="350" t="s">
        <v>172</v>
      </c>
      <c r="AM20" s="366" t="s">
        <v>230</v>
      </c>
      <c r="AN20" s="351">
        <v>928710379</v>
      </c>
      <c r="AO20" s="348" t="s">
        <v>231</v>
      </c>
      <c r="AP20" s="366" t="s">
        <v>230</v>
      </c>
      <c r="AQ20" s="351">
        <v>928710379</v>
      </c>
      <c r="AR20" s="348" t="s">
        <v>232</v>
      </c>
      <c r="AS20" s="366" t="s">
        <v>230</v>
      </c>
      <c r="AT20" s="351">
        <v>639137050</v>
      </c>
      <c r="AU20" s="348" t="s">
        <v>233</v>
      </c>
      <c r="AV20" s="66"/>
      <c r="AW20" s="602"/>
      <c r="AX20" s="602"/>
      <c r="AY20" s="602"/>
      <c r="AZ20" s="602"/>
      <c r="BA20" s="602"/>
      <c r="BB20" s="602"/>
      <c r="BC20" s="602"/>
      <c r="BD20" s="602"/>
      <c r="BE20" s="602"/>
      <c r="BF20" s="602"/>
      <c r="BG20" s="602"/>
      <c r="BH20" s="602"/>
      <c r="BI20" s="602"/>
      <c r="BJ20" s="602"/>
      <c r="BK20" s="602"/>
      <c r="BL20" s="602"/>
      <c r="BM20" s="602"/>
      <c r="BN20" s="602"/>
      <c r="BO20" s="581"/>
      <c r="BP20" s="581"/>
      <c r="BQ20" s="581"/>
      <c r="BR20" s="581"/>
      <c r="BS20" s="581"/>
      <c r="BT20" s="581"/>
      <c r="BU20" s="581"/>
      <c r="BV20" s="581"/>
      <c r="BW20" s="581"/>
      <c r="BX20" s="581"/>
      <c r="BY20" s="581"/>
      <c r="BZ20" s="581"/>
      <c r="CA20" s="581"/>
      <c r="CB20" s="581"/>
      <c r="CC20" s="581"/>
      <c r="CD20" s="581"/>
      <c r="CE20" s="581"/>
      <c r="CF20" s="581"/>
      <c r="CG20" s="581"/>
      <c r="CH20" s="581"/>
      <c r="CI20" s="581"/>
      <c r="CJ20" s="581"/>
      <c r="CK20" s="581"/>
      <c r="CL20" s="581"/>
      <c r="CM20" s="581"/>
      <c r="CN20" s="581"/>
      <c r="CO20" s="581"/>
      <c r="CP20" s="581"/>
      <c r="CQ20" s="581"/>
      <c r="CR20" s="581"/>
      <c r="CS20" s="581"/>
      <c r="CT20" s="581"/>
      <c r="CU20" s="581"/>
      <c r="CV20" s="581"/>
      <c r="CW20" s="581"/>
      <c r="CX20" s="581"/>
      <c r="CY20" s="581"/>
      <c r="CZ20" s="581"/>
      <c r="DA20" s="581"/>
      <c r="DB20" s="581"/>
      <c r="DC20" s="581"/>
      <c r="DD20" s="581"/>
      <c r="DE20" s="581"/>
      <c r="DF20" s="581"/>
      <c r="DG20" s="581"/>
      <c r="DH20" s="581"/>
      <c r="DI20" s="581"/>
      <c r="DJ20" s="581"/>
      <c r="DK20" s="581"/>
      <c r="DL20" s="581"/>
      <c r="DM20" s="581"/>
      <c r="DN20" s="581"/>
      <c r="DO20" s="581"/>
      <c r="DP20" s="581"/>
      <c r="DQ20" s="581"/>
      <c r="DR20" s="581"/>
      <c r="DS20" s="581"/>
      <c r="DT20" s="581"/>
      <c r="DU20" s="581"/>
      <c r="DV20" s="581"/>
      <c r="DW20" s="581"/>
      <c r="DX20" s="581"/>
      <c r="DY20" s="581"/>
      <c r="DZ20" s="581"/>
      <c r="EA20" s="581"/>
    </row>
    <row r="21" spans="1:131" s="581" customFormat="1" ht="42" hidden="1" customHeight="1">
      <c r="A21" s="321"/>
      <c r="B21" s="347">
        <v>4</v>
      </c>
      <c r="C21" s="348" t="s">
        <v>104</v>
      </c>
      <c r="D21" s="349" t="s">
        <v>264</v>
      </c>
      <c r="E21" s="350" t="s">
        <v>265</v>
      </c>
      <c r="F21" s="349" t="s">
        <v>266</v>
      </c>
      <c r="G21" s="349"/>
      <c r="H21" s="349"/>
      <c r="I21" s="349" t="s">
        <v>124</v>
      </c>
      <c r="J21" s="471" t="s">
        <v>267</v>
      </c>
      <c r="K21" s="349" t="s">
        <v>126</v>
      </c>
      <c r="L21" s="486">
        <v>3099.66</v>
      </c>
      <c r="M21" s="487">
        <v>3099.66</v>
      </c>
      <c r="N21" s="507">
        <v>44914</v>
      </c>
      <c r="O21" s="354">
        <v>7</v>
      </c>
      <c r="P21" s="517">
        <v>3316.63</v>
      </c>
      <c r="Q21" s="353" t="s">
        <v>37</v>
      </c>
      <c r="R21" s="353"/>
      <c r="S21" s="350" t="s">
        <v>112</v>
      </c>
      <c r="T21" s="353"/>
      <c r="U21" s="352"/>
      <c r="V21" s="563"/>
      <c r="W21" s="355"/>
      <c r="X21" s="356"/>
      <c r="Y21" s="352"/>
      <c r="Z21" s="353"/>
      <c r="AA21" s="356">
        <v>45310</v>
      </c>
      <c r="AB21" s="356">
        <v>46752</v>
      </c>
      <c r="AC21" s="350" t="s">
        <v>37</v>
      </c>
      <c r="AD21" s="350"/>
      <c r="AE21" s="350"/>
      <c r="AF21" s="353"/>
      <c r="AG21" s="353"/>
      <c r="AH21" s="353"/>
      <c r="AI21" s="353"/>
      <c r="AJ21" s="356"/>
      <c r="AK21" s="356"/>
      <c r="AL21" s="553" t="s">
        <v>268</v>
      </c>
      <c r="AM21" s="359" t="s">
        <v>269</v>
      </c>
      <c r="AN21" s="355" t="s">
        <v>270</v>
      </c>
      <c r="AO21" s="350" t="s">
        <v>271</v>
      </c>
      <c r="AP21" s="359" t="s">
        <v>272</v>
      </c>
      <c r="AQ21" s="355" t="s">
        <v>270</v>
      </c>
      <c r="AR21" s="350" t="s">
        <v>273</v>
      </c>
      <c r="AS21" s="350">
        <v>928624920</v>
      </c>
      <c r="AT21" s="350" t="s">
        <v>274</v>
      </c>
      <c r="AU21" s="359" t="s">
        <v>275</v>
      </c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321"/>
      <c r="BP21" s="321"/>
      <c r="BQ21" s="321"/>
      <c r="BR21" s="321"/>
      <c r="BS21" s="321"/>
      <c r="BT21" s="321"/>
      <c r="BU21" s="321"/>
      <c r="BV21" s="321"/>
      <c r="BW21" s="321"/>
      <c r="BX21" s="321"/>
      <c r="BY21" s="321"/>
      <c r="BZ21" s="321"/>
      <c r="CA21" s="321"/>
      <c r="CB21" s="321"/>
      <c r="CC21" s="321"/>
      <c r="CD21" s="321"/>
      <c r="CE21" s="321"/>
      <c r="CF21" s="321"/>
      <c r="CG21" s="321"/>
      <c r="CH21" s="321"/>
      <c r="CI21" s="321"/>
      <c r="CJ21" s="321"/>
      <c r="CK21" s="321"/>
      <c r="CL21" s="321"/>
      <c r="CM21" s="321"/>
      <c r="CN21" s="321"/>
      <c r="CO21" s="321"/>
      <c r="CP21" s="321"/>
      <c r="CQ21" s="321"/>
      <c r="CR21" s="321"/>
      <c r="CS21" s="321"/>
      <c r="CT21" s="321"/>
      <c r="CU21" s="321"/>
      <c r="CV21" s="321"/>
      <c r="CW21" s="321"/>
      <c r="CX21" s="321"/>
      <c r="CY21" s="321"/>
      <c r="CZ21" s="321"/>
      <c r="DA21" s="321"/>
      <c r="DB21" s="321"/>
      <c r="DC21" s="321"/>
      <c r="DD21" s="321"/>
      <c r="DE21" s="321"/>
      <c r="DF21" s="321"/>
      <c r="DG21" s="321"/>
      <c r="DH21" s="321"/>
      <c r="DI21" s="321"/>
      <c r="DJ21" s="321"/>
      <c r="DK21" s="321"/>
      <c r="DL21" s="321"/>
      <c r="DM21" s="321"/>
      <c r="DN21" s="321"/>
      <c r="DO21" s="321"/>
      <c r="DP21" s="321"/>
      <c r="DQ21" s="321"/>
      <c r="DR21" s="321"/>
      <c r="DS21" s="321"/>
      <c r="DT21" s="321"/>
      <c r="DU21" s="321"/>
      <c r="DV21" s="321"/>
      <c r="DW21" s="321"/>
      <c r="DX21" s="321"/>
      <c r="DY21" s="321"/>
      <c r="DZ21" s="321"/>
      <c r="EA21" s="321"/>
    </row>
    <row r="22" spans="1:131" s="322" customFormat="1" ht="34.5" hidden="1" customHeight="1">
      <c r="B22" s="347">
        <v>2</v>
      </c>
      <c r="C22" s="348" t="s">
        <v>276</v>
      </c>
      <c r="D22" s="349" t="s">
        <v>121</v>
      </c>
      <c r="E22" s="350" t="s">
        <v>277</v>
      </c>
      <c r="F22" s="349" t="s">
        <v>278</v>
      </c>
      <c r="G22" s="349"/>
      <c r="H22" s="349"/>
      <c r="I22" s="349" t="s">
        <v>172</v>
      </c>
      <c r="J22" s="471" t="s">
        <v>279</v>
      </c>
      <c r="K22" s="349" t="s">
        <v>126</v>
      </c>
      <c r="L22" s="486">
        <v>21235.23</v>
      </c>
      <c r="M22" s="487">
        <v>17700</v>
      </c>
      <c r="N22" s="507">
        <v>45288</v>
      </c>
      <c r="O22" s="354">
        <v>7</v>
      </c>
      <c r="P22" s="517">
        <v>18939</v>
      </c>
      <c r="Q22" s="353" t="s">
        <v>37</v>
      </c>
      <c r="R22" s="353"/>
      <c r="S22" s="350" t="s">
        <v>112</v>
      </c>
      <c r="T22" s="353"/>
      <c r="U22" s="353"/>
      <c r="V22" s="353" t="s">
        <v>113</v>
      </c>
      <c r="W22" s="355" t="s">
        <v>37</v>
      </c>
      <c r="X22" s="356"/>
      <c r="Y22" s="350"/>
      <c r="Z22" s="350"/>
      <c r="AA22" s="356">
        <v>45292</v>
      </c>
      <c r="AB22" s="356">
        <v>45657</v>
      </c>
      <c r="AC22" s="350" t="s">
        <v>35</v>
      </c>
      <c r="AD22" s="350" t="s">
        <v>225</v>
      </c>
      <c r="AE22" s="350" t="s">
        <v>37</v>
      </c>
      <c r="AF22" s="350"/>
      <c r="AG22" s="350"/>
      <c r="AH22" s="350"/>
      <c r="AI22" s="353">
        <v>1578.25</v>
      </c>
      <c r="AJ22" s="356"/>
      <c r="AK22" s="356"/>
      <c r="AL22" s="350" t="s">
        <v>172</v>
      </c>
      <c r="AM22" s="562" t="s">
        <v>280</v>
      </c>
      <c r="AN22" s="355" t="s">
        <v>281</v>
      </c>
      <c r="AO22" s="350" t="s">
        <v>282</v>
      </c>
      <c r="AP22" s="359" t="s">
        <v>280</v>
      </c>
      <c r="AQ22" s="355" t="s">
        <v>281</v>
      </c>
      <c r="AR22" s="355" t="s">
        <v>283</v>
      </c>
      <c r="AS22" s="359" t="s">
        <v>284</v>
      </c>
      <c r="AT22" s="355">
        <v>607534737</v>
      </c>
      <c r="AU22" s="350" t="s">
        <v>285</v>
      </c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</row>
    <row r="23" spans="1:131" s="595" customFormat="1" ht="34.5" hidden="1" customHeight="1">
      <c r="B23" s="892" t="s">
        <v>124</v>
      </c>
      <c r="C23" s="732" t="s">
        <v>104</v>
      </c>
      <c r="D23" s="733" t="s">
        <v>286</v>
      </c>
      <c r="E23" s="734" t="s">
        <v>287</v>
      </c>
      <c r="F23" s="733" t="s">
        <v>288</v>
      </c>
      <c r="G23" s="733"/>
      <c r="H23" s="733"/>
      <c r="I23" s="733" t="s">
        <v>172</v>
      </c>
      <c r="J23" s="735" t="s">
        <v>289</v>
      </c>
      <c r="K23" s="733" t="s">
        <v>126</v>
      </c>
      <c r="L23" s="894">
        <v>6085.46</v>
      </c>
      <c r="M23" s="737">
        <v>5350</v>
      </c>
      <c r="N23" s="738">
        <v>45834</v>
      </c>
      <c r="O23" s="739">
        <v>7</v>
      </c>
      <c r="P23" s="740">
        <v>5619.5</v>
      </c>
      <c r="Q23" s="741" t="s">
        <v>37</v>
      </c>
      <c r="R23" s="741"/>
      <c r="S23" s="734" t="s">
        <v>290</v>
      </c>
      <c r="T23" s="741">
        <f>M23/5</f>
        <v>1070</v>
      </c>
      <c r="U23" s="741">
        <f>P23/5</f>
        <v>1123.9000000000001</v>
      </c>
      <c r="V23" s="741" t="s">
        <v>113</v>
      </c>
      <c r="W23" s="744" t="s">
        <v>37</v>
      </c>
      <c r="X23" s="743"/>
      <c r="Y23" s="734"/>
      <c r="Z23" s="734"/>
      <c r="AA23" s="743">
        <v>45839</v>
      </c>
      <c r="AB23" s="743">
        <v>47664</v>
      </c>
      <c r="AC23" s="734" t="s">
        <v>37</v>
      </c>
      <c r="AD23" s="734"/>
      <c r="AE23" s="734"/>
      <c r="AF23" s="734"/>
      <c r="AG23" s="734"/>
      <c r="AH23" s="734"/>
      <c r="AI23" s="741"/>
      <c r="AJ23" s="743"/>
      <c r="AK23" s="743"/>
      <c r="AL23" s="734" t="s">
        <v>172</v>
      </c>
      <c r="AM23" s="1049" t="s">
        <v>291</v>
      </c>
      <c r="AN23" s="744">
        <v>916579522</v>
      </c>
      <c r="AO23" s="734" t="s">
        <v>292</v>
      </c>
      <c r="AP23" s="745" t="s">
        <v>293</v>
      </c>
      <c r="AQ23" s="744"/>
      <c r="AR23" s="744" t="s">
        <v>294</v>
      </c>
      <c r="AS23" s="898"/>
      <c r="AT23" s="744"/>
      <c r="AU23" s="734" t="s">
        <v>295</v>
      </c>
      <c r="AV23" s="590"/>
      <c r="AW23" s="590"/>
      <c r="AX23" s="590"/>
      <c r="AY23" s="590"/>
      <c r="AZ23" s="590"/>
      <c r="BA23" s="590"/>
      <c r="BB23" s="590"/>
      <c r="BC23" s="590"/>
      <c r="BD23" s="590"/>
      <c r="BE23" s="590"/>
      <c r="BF23" s="590"/>
      <c r="BG23" s="590"/>
      <c r="BH23" s="590"/>
      <c r="BI23" s="590"/>
      <c r="BJ23" s="590"/>
      <c r="BK23" s="590"/>
      <c r="BL23" s="590"/>
      <c r="BM23" s="590"/>
      <c r="BN23" s="590"/>
    </row>
    <row r="24" spans="1:131" s="595" customFormat="1" ht="34.5" hidden="1" customHeight="1">
      <c r="A24" s="321"/>
      <c r="B24" s="347" t="s">
        <v>103</v>
      </c>
      <c r="C24" s="348" t="s">
        <v>104</v>
      </c>
      <c r="D24" s="349" t="s">
        <v>296</v>
      </c>
      <c r="E24" s="350" t="s">
        <v>122</v>
      </c>
      <c r="F24" s="349" t="s">
        <v>123</v>
      </c>
      <c r="G24" s="349"/>
      <c r="H24" s="349"/>
      <c r="I24" s="349" t="s">
        <v>108</v>
      </c>
      <c r="J24" s="471" t="s">
        <v>297</v>
      </c>
      <c r="K24" s="349" t="s">
        <v>110</v>
      </c>
      <c r="L24" s="486">
        <v>1604926.61</v>
      </c>
      <c r="M24" s="487">
        <v>1601716.76</v>
      </c>
      <c r="N24" s="507">
        <v>44531</v>
      </c>
      <c r="O24" s="354">
        <v>7</v>
      </c>
      <c r="P24" s="517">
        <f>M24*O24%+M24</f>
        <v>1713836.9332000001</v>
      </c>
      <c r="Q24" s="353" t="s">
        <v>35</v>
      </c>
      <c r="R24" s="353" t="s">
        <v>298</v>
      </c>
      <c r="S24" s="350" t="s">
        <v>112</v>
      </c>
      <c r="T24" s="353">
        <v>57964.05</v>
      </c>
      <c r="U24" s="352">
        <v>62021.54</v>
      </c>
      <c r="V24" s="352" t="s">
        <v>113</v>
      </c>
      <c r="W24" s="355" t="s">
        <v>37</v>
      </c>
      <c r="X24" s="356">
        <v>44600</v>
      </c>
      <c r="Y24" s="352"/>
      <c r="Z24" s="353"/>
      <c r="AA24" s="356">
        <v>44565</v>
      </c>
      <c r="AB24" s="356">
        <v>45294</v>
      </c>
      <c r="AC24" s="350" t="s">
        <v>35</v>
      </c>
      <c r="AD24" s="350" t="s">
        <v>114</v>
      </c>
      <c r="AE24" s="746" t="s">
        <v>299</v>
      </c>
      <c r="AF24" s="353"/>
      <c r="AG24" s="587" t="s">
        <v>300</v>
      </c>
      <c r="AH24" s="353"/>
      <c r="AI24" s="353"/>
      <c r="AJ24" s="747">
        <v>46025</v>
      </c>
      <c r="AK24" s="747">
        <v>46326</v>
      </c>
      <c r="AL24" s="553" t="s">
        <v>268</v>
      </c>
      <c r="AM24" s="358" t="s">
        <v>130</v>
      </c>
      <c r="AN24" s="360" t="s">
        <v>131</v>
      </c>
      <c r="AO24" s="350" t="s">
        <v>132</v>
      </c>
      <c r="AP24" s="359" t="s">
        <v>133</v>
      </c>
      <c r="AQ24" s="350">
        <v>627203582</v>
      </c>
      <c r="AR24" s="350" t="s">
        <v>134</v>
      </c>
      <c r="AS24" s="905" t="s">
        <v>135</v>
      </c>
      <c r="AT24" s="350">
        <v>914026012</v>
      </c>
      <c r="AU24" s="350" t="s">
        <v>136</v>
      </c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321"/>
      <c r="BP24" s="321"/>
      <c r="BQ24" s="321"/>
      <c r="BR24" s="321"/>
      <c r="BS24" s="321"/>
      <c r="BT24" s="321"/>
      <c r="BU24" s="321"/>
      <c r="BV24" s="321"/>
      <c r="BW24" s="321"/>
      <c r="BX24" s="321"/>
      <c r="BY24" s="321"/>
      <c r="BZ24" s="321"/>
      <c r="CA24" s="321"/>
      <c r="CB24" s="321"/>
      <c r="CC24" s="321"/>
      <c r="CD24" s="321"/>
      <c r="CE24" s="321"/>
      <c r="CF24" s="321"/>
      <c r="CG24" s="321"/>
      <c r="CH24" s="321"/>
      <c r="CI24" s="321"/>
      <c r="CJ24" s="321"/>
      <c r="CK24" s="321"/>
      <c r="CL24" s="321"/>
      <c r="CM24" s="321"/>
      <c r="CN24" s="321"/>
      <c r="CO24" s="321"/>
      <c r="CP24" s="321"/>
      <c r="CQ24" s="321"/>
      <c r="CR24" s="321"/>
      <c r="CS24" s="321"/>
      <c r="CT24" s="321"/>
      <c r="CU24" s="321"/>
      <c r="CV24" s="321"/>
      <c r="CW24" s="321"/>
      <c r="CX24" s="321"/>
      <c r="CY24" s="321"/>
      <c r="CZ24" s="321"/>
      <c r="DA24" s="321"/>
      <c r="DB24" s="321"/>
      <c r="DC24" s="321"/>
      <c r="DD24" s="321"/>
      <c r="DE24" s="321"/>
      <c r="DF24" s="321"/>
      <c r="DG24" s="321"/>
      <c r="DH24" s="321"/>
      <c r="DI24" s="321"/>
      <c r="DJ24" s="321"/>
      <c r="DK24" s="321"/>
      <c r="DL24" s="321"/>
      <c r="DM24" s="321"/>
      <c r="DN24" s="321"/>
      <c r="DO24" s="321"/>
      <c r="DP24" s="321"/>
      <c r="DQ24" s="321"/>
      <c r="DR24" s="321"/>
      <c r="DS24" s="321"/>
      <c r="DT24" s="321"/>
      <c r="DU24" s="321"/>
      <c r="DV24" s="321"/>
      <c r="DW24" s="321"/>
      <c r="DX24" s="321"/>
      <c r="DY24" s="321"/>
      <c r="DZ24" s="321"/>
      <c r="EA24" s="321"/>
    </row>
    <row r="25" spans="1:131" s="581" customFormat="1" ht="34.5" hidden="1" customHeight="1">
      <c r="A25" s="1035"/>
      <c r="B25" s="1068" t="s">
        <v>124</v>
      </c>
      <c r="C25" s="1069" t="s">
        <v>104</v>
      </c>
      <c r="D25" s="1070" t="s">
        <v>296</v>
      </c>
      <c r="E25" s="746" t="s">
        <v>122</v>
      </c>
      <c r="F25" s="1070" t="s">
        <v>123</v>
      </c>
      <c r="G25" s="1070"/>
      <c r="H25" s="1070"/>
      <c r="I25" s="1070" t="s">
        <v>172</v>
      </c>
      <c r="J25" s="1071" t="s">
        <v>301</v>
      </c>
      <c r="K25" s="1070" t="s">
        <v>110</v>
      </c>
      <c r="L25" s="1072">
        <v>1405660.39</v>
      </c>
      <c r="M25" s="1073">
        <v>1307133.43</v>
      </c>
      <c r="N25" s="1074">
        <v>46076</v>
      </c>
      <c r="O25" s="1075">
        <v>7</v>
      </c>
      <c r="P25" s="1076">
        <v>1405519.82</v>
      </c>
      <c r="Q25" s="1077" t="s">
        <v>35</v>
      </c>
      <c r="R25" s="1077" t="s">
        <v>298</v>
      </c>
      <c r="S25" s="746" t="s">
        <v>302</v>
      </c>
      <c r="T25" s="1077">
        <f>M25/24</f>
        <v>54463.892916666664</v>
      </c>
      <c r="U25" s="1078">
        <f>P25/24</f>
        <v>58563.325833333336</v>
      </c>
      <c r="V25" s="352" t="s">
        <v>113</v>
      </c>
      <c r="W25" s="1079" t="s">
        <v>37</v>
      </c>
      <c r="X25" s="747"/>
      <c r="Y25" s="1078"/>
      <c r="Z25" s="1077"/>
      <c r="AA25" s="747">
        <v>46082</v>
      </c>
      <c r="AB25" s="747">
        <v>46811</v>
      </c>
      <c r="AC25" s="746" t="s">
        <v>35</v>
      </c>
      <c r="AD25" s="746">
        <v>12</v>
      </c>
      <c r="AE25" s="746" t="s">
        <v>37</v>
      </c>
      <c r="AF25" s="1077"/>
      <c r="AG25" s="1080"/>
      <c r="AH25" s="1077"/>
      <c r="AI25" s="1077"/>
      <c r="AJ25" s="747"/>
      <c r="AK25" s="747"/>
      <c r="AL25" s="1081"/>
      <c r="AM25" s="1082"/>
      <c r="AN25" s="360" t="s">
        <v>131</v>
      </c>
      <c r="AO25" s="746"/>
      <c r="AP25" s="1083"/>
      <c r="AQ25" s="746"/>
      <c r="AR25" s="746"/>
      <c r="AS25" s="1084" t="s">
        <v>135</v>
      </c>
      <c r="AT25" s="746">
        <v>914026012</v>
      </c>
      <c r="AU25" s="746" t="s">
        <v>136</v>
      </c>
      <c r="AV25" s="602"/>
      <c r="AW25" s="602"/>
      <c r="AX25" s="602"/>
      <c r="AY25" s="602"/>
      <c r="AZ25" s="602"/>
      <c r="BA25" s="602"/>
      <c r="BB25" s="602"/>
      <c r="BC25" s="602"/>
      <c r="BD25" s="602"/>
      <c r="BE25" s="602"/>
      <c r="BF25" s="602"/>
      <c r="BG25" s="602"/>
      <c r="BH25" s="602"/>
      <c r="BI25" s="602"/>
      <c r="BJ25" s="602"/>
      <c r="BK25" s="602"/>
      <c r="BL25" s="602"/>
      <c r="BM25" s="602"/>
      <c r="BN25" s="602"/>
      <c r="BO25" s="1035"/>
      <c r="BP25" s="1035"/>
      <c r="BQ25" s="1035"/>
      <c r="BR25" s="1035"/>
      <c r="BS25" s="1035"/>
      <c r="BT25" s="1035"/>
      <c r="BU25" s="1035"/>
      <c r="BV25" s="1035"/>
      <c r="BW25" s="1035"/>
      <c r="BX25" s="1035"/>
      <c r="BY25" s="1035"/>
      <c r="BZ25" s="1035"/>
      <c r="CA25" s="1035"/>
      <c r="CB25" s="1035"/>
      <c r="CC25" s="1035"/>
      <c r="CD25" s="1035"/>
      <c r="CE25" s="1035"/>
      <c r="CF25" s="1035"/>
      <c r="CG25" s="1035"/>
      <c r="CH25" s="1035"/>
      <c r="CI25" s="1035"/>
      <c r="CJ25" s="1035"/>
      <c r="CK25" s="1035"/>
      <c r="CL25" s="1035"/>
      <c r="CM25" s="1035"/>
      <c r="CN25" s="1035"/>
      <c r="CO25" s="1035"/>
      <c r="CP25" s="1035"/>
      <c r="CQ25" s="1035"/>
      <c r="CR25" s="1035"/>
      <c r="CS25" s="1035"/>
      <c r="CT25" s="1035"/>
      <c r="CU25" s="1035"/>
      <c r="CV25" s="1035"/>
      <c r="CW25" s="1035"/>
      <c r="CX25" s="1035"/>
      <c r="CY25" s="1035"/>
      <c r="CZ25" s="1035"/>
      <c r="DA25" s="1035"/>
      <c r="DB25" s="1035"/>
      <c r="DC25" s="1035"/>
      <c r="DD25" s="1035"/>
      <c r="DE25" s="1035"/>
      <c r="DF25" s="1035"/>
      <c r="DG25" s="1035"/>
      <c r="DH25" s="1035"/>
      <c r="DI25" s="1035"/>
      <c r="DJ25" s="1035"/>
      <c r="DK25" s="1035"/>
      <c r="DL25" s="1035"/>
      <c r="DM25" s="1035"/>
      <c r="DN25" s="1035"/>
      <c r="DO25" s="1035"/>
      <c r="DP25" s="1035"/>
      <c r="DQ25" s="1035"/>
      <c r="DR25" s="1035"/>
      <c r="DS25" s="1035"/>
      <c r="DT25" s="1035"/>
      <c r="DU25" s="1035"/>
      <c r="DV25" s="1035"/>
      <c r="DW25" s="1035"/>
      <c r="DX25" s="1035"/>
      <c r="DY25" s="1035"/>
      <c r="DZ25" s="1035"/>
      <c r="EA25" s="1035"/>
    </row>
    <row r="26" spans="1:131" s="322" customFormat="1" ht="25.5" hidden="1" customHeight="1">
      <c r="B26" s="464" t="s">
        <v>103</v>
      </c>
      <c r="C26" s="404" t="s">
        <v>303</v>
      </c>
      <c r="D26" s="467" t="s">
        <v>304</v>
      </c>
      <c r="E26" s="404" t="s">
        <v>305</v>
      </c>
      <c r="F26" s="465" t="s">
        <v>306</v>
      </c>
      <c r="G26" s="465"/>
      <c r="H26" s="465"/>
      <c r="I26" s="465" t="s">
        <v>108</v>
      </c>
      <c r="J26" s="465" t="s">
        <v>307</v>
      </c>
      <c r="K26" s="467" t="s">
        <v>110</v>
      </c>
      <c r="L26" s="524" t="s">
        <v>308</v>
      </c>
      <c r="M26" s="503">
        <v>69600</v>
      </c>
      <c r="N26" s="514">
        <v>44043</v>
      </c>
      <c r="O26" s="407">
        <v>7</v>
      </c>
      <c r="P26" s="524">
        <v>74472</v>
      </c>
      <c r="Q26" s="406" t="s">
        <v>35</v>
      </c>
      <c r="R26" s="406" t="s">
        <v>298</v>
      </c>
      <c r="S26" s="406" t="s">
        <v>112</v>
      </c>
      <c r="T26" s="406">
        <v>2900</v>
      </c>
      <c r="U26" s="406">
        <v>3103</v>
      </c>
      <c r="V26" s="406" t="s">
        <v>113</v>
      </c>
      <c r="W26" s="408" t="s">
        <v>37</v>
      </c>
      <c r="X26" s="409"/>
      <c r="Y26" s="404"/>
      <c r="Z26" s="404"/>
      <c r="AA26" s="409">
        <v>44044</v>
      </c>
      <c r="AB26" s="409">
        <v>44773</v>
      </c>
      <c r="AC26" s="404" t="s">
        <v>35</v>
      </c>
      <c r="AD26" s="466" t="s">
        <v>114</v>
      </c>
      <c r="AE26" s="466" t="s">
        <v>35</v>
      </c>
      <c r="AF26" s="406"/>
      <c r="AG26" s="406"/>
      <c r="AH26" s="406"/>
      <c r="AI26" s="406"/>
      <c r="AJ26" s="409">
        <v>44774</v>
      </c>
      <c r="AK26" s="409">
        <v>45504</v>
      </c>
      <c r="AL26" s="560" t="s">
        <v>115</v>
      </c>
      <c r="AM26" s="404" t="s">
        <v>309</v>
      </c>
      <c r="AN26" s="404" t="s">
        <v>310</v>
      </c>
      <c r="AO26" s="404" t="s">
        <v>311</v>
      </c>
      <c r="AP26" s="404" t="s">
        <v>312</v>
      </c>
      <c r="AQ26" s="404">
        <v>928382104</v>
      </c>
      <c r="AR26" s="404" t="s">
        <v>313</v>
      </c>
      <c r="AS26" s="404" t="s">
        <v>37</v>
      </c>
      <c r="AT26" s="404" t="s">
        <v>37</v>
      </c>
      <c r="AU26" s="404" t="s">
        <v>314</v>
      </c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6"/>
      <c r="DS26" s="66"/>
      <c r="DT26" s="66"/>
    </row>
    <row r="27" spans="1:131" s="322" customFormat="1" ht="27" hidden="1" customHeight="1">
      <c r="A27" s="332"/>
      <c r="B27" s="464" t="s">
        <v>103</v>
      </c>
      <c r="C27" s="404" t="s">
        <v>303</v>
      </c>
      <c r="D27" s="405" t="s">
        <v>315</v>
      </c>
      <c r="E27" s="404" t="s">
        <v>316</v>
      </c>
      <c r="F27" s="568" t="s">
        <v>317</v>
      </c>
      <c r="G27" s="568"/>
      <c r="H27" s="568"/>
      <c r="I27" s="465" t="s">
        <v>124</v>
      </c>
      <c r="J27" s="465" t="s">
        <v>318</v>
      </c>
      <c r="K27" s="467" t="s">
        <v>126</v>
      </c>
      <c r="L27" s="503">
        <v>29972.14</v>
      </c>
      <c r="M27" s="503">
        <v>19190</v>
      </c>
      <c r="N27" s="514">
        <v>44676</v>
      </c>
      <c r="O27" s="407">
        <v>7</v>
      </c>
      <c r="P27" s="524">
        <v>19875.3</v>
      </c>
      <c r="Q27" s="406" t="s">
        <v>37</v>
      </c>
      <c r="R27" s="406"/>
      <c r="S27" s="404" t="s">
        <v>290</v>
      </c>
      <c r="T27" s="406" t="s">
        <v>319</v>
      </c>
      <c r="U27" s="406"/>
      <c r="V27" s="406" t="s">
        <v>113</v>
      </c>
      <c r="W27" s="408" t="s">
        <v>37</v>
      </c>
      <c r="X27" s="409" t="s">
        <v>142</v>
      </c>
      <c r="Y27" s="404" t="s">
        <v>142</v>
      </c>
      <c r="Z27" s="404" t="s">
        <v>142</v>
      </c>
      <c r="AA27" s="409">
        <v>44683</v>
      </c>
      <c r="AB27" s="409">
        <v>45413</v>
      </c>
      <c r="AC27" s="404" t="s">
        <v>35</v>
      </c>
      <c r="AD27" s="404" t="s">
        <v>225</v>
      </c>
      <c r="AE27" s="404" t="s">
        <v>35</v>
      </c>
      <c r="AF27" s="406">
        <v>9595</v>
      </c>
      <c r="AG27" s="406">
        <v>9937.65</v>
      </c>
      <c r="AH27" s="567" t="s">
        <v>320</v>
      </c>
      <c r="AI27" s="406">
        <v>436.48</v>
      </c>
      <c r="AJ27" s="409" t="s">
        <v>321</v>
      </c>
      <c r="AK27" s="409">
        <v>45778</v>
      </c>
      <c r="AL27" s="560" t="s">
        <v>115</v>
      </c>
      <c r="AM27" s="404" t="s">
        <v>322</v>
      </c>
      <c r="AN27" s="408" t="s">
        <v>323</v>
      </c>
      <c r="AO27" s="404" t="s">
        <v>324</v>
      </c>
      <c r="AP27" s="404" t="s">
        <v>325</v>
      </c>
      <c r="AQ27" s="404">
        <v>677410163</v>
      </c>
      <c r="AR27" s="404" t="s">
        <v>326</v>
      </c>
      <c r="AS27" s="333" t="s">
        <v>327</v>
      </c>
      <c r="AT27" s="467" t="s">
        <v>328</v>
      </c>
      <c r="AU27" s="404" t="s">
        <v>329</v>
      </c>
      <c r="AV27" s="332"/>
      <c r="AW27" s="332"/>
      <c r="AX27" s="332"/>
      <c r="AY27" s="332"/>
      <c r="AZ27" s="332"/>
      <c r="BA27" s="332"/>
      <c r="BB27" s="332"/>
      <c r="BC27" s="332"/>
      <c r="BD27" s="332"/>
      <c r="BE27" s="332"/>
      <c r="BF27" s="332"/>
      <c r="BG27" s="332"/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32"/>
      <c r="BT27" s="332"/>
      <c r="BU27" s="332"/>
      <c r="BV27" s="332"/>
      <c r="BW27" s="332"/>
      <c r="BX27" s="332"/>
      <c r="BY27" s="332"/>
      <c r="BZ27" s="332"/>
      <c r="CA27" s="332"/>
      <c r="CB27" s="332"/>
      <c r="CC27" s="332"/>
      <c r="CD27" s="332"/>
      <c r="CE27" s="332"/>
      <c r="CF27" s="332"/>
      <c r="CG27" s="332"/>
      <c r="CH27" s="332"/>
      <c r="CI27" s="332"/>
      <c r="CJ27" s="332"/>
      <c r="CK27" s="332"/>
      <c r="CL27" s="332"/>
      <c r="CM27" s="332"/>
      <c r="CN27" s="332"/>
      <c r="CO27" s="332"/>
      <c r="CP27" s="332"/>
      <c r="CQ27" s="332"/>
      <c r="CR27" s="332"/>
      <c r="CS27" s="332"/>
      <c r="CT27" s="332"/>
      <c r="CU27" s="332"/>
      <c r="CV27" s="332"/>
      <c r="CW27" s="332"/>
      <c r="CX27" s="332"/>
      <c r="CY27" s="332"/>
      <c r="CZ27" s="332"/>
      <c r="DA27" s="332"/>
      <c r="DB27" s="332"/>
      <c r="DC27" s="332"/>
      <c r="DD27" s="332"/>
      <c r="DE27" s="332"/>
      <c r="DF27" s="332"/>
      <c r="DG27" s="332"/>
      <c r="DH27" s="332"/>
      <c r="DI27" s="332"/>
      <c r="DJ27" s="332"/>
      <c r="DK27" s="332"/>
      <c r="DL27" s="332"/>
      <c r="DM27" s="332"/>
      <c r="DN27" s="332"/>
      <c r="DO27" s="332"/>
      <c r="DP27" s="332"/>
      <c r="DQ27" s="332"/>
      <c r="DR27" s="332"/>
      <c r="DS27" s="332"/>
      <c r="DT27" s="332"/>
      <c r="DU27" s="332"/>
      <c r="DV27" s="332"/>
      <c r="DW27" s="332"/>
      <c r="DX27" s="332"/>
      <c r="DY27" s="332"/>
      <c r="DZ27" s="332"/>
      <c r="EA27" s="332"/>
    </row>
    <row r="28" spans="1:131" s="322" customFormat="1" ht="30" hidden="1" customHeight="1">
      <c r="B28" s="464">
        <v>77</v>
      </c>
      <c r="C28" s="404" t="s">
        <v>303</v>
      </c>
      <c r="D28" s="467" t="s">
        <v>330</v>
      </c>
      <c r="E28" s="1037" t="s">
        <v>331</v>
      </c>
      <c r="F28" s="1030" t="s">
        <v>332</v>
      </c>
      <c r="G28" s="1030"/>
      <c r="H28" s="465"/>
      <c r="I28" s="465"/>
      <c r="J28" s="465" t="s">
        <v>333</v>
      </c>
      <c r="K28" s="467" t="s">
        <v>126</v>
      </c>
      <c r="L28" s="504">
        <v>30420.87</v>
      </c>
      <c r="M28" s="503">
        <v>29748.48</v>
      </c>
      <c r="N28" s="514">
        <v>44771</v>
      </c>
      <c r="O28" s="407">
        <v>7</v>
      </c>
      <c r="P28" s="524">
        <v>31830.880000000001</v>
      </c>
      <c r="Q28" s="406" t="s">
        <v>37</v>
      </c>
      <c r="R28" s="406"/>
      <c r="S28" s="406" t="s">
        <v>112</v>
      </c>
      <c r="T28" s="406">
        <v>1239.52</v>
      </c>
      <c r="U28" s="406">
        <v>1326.28</v>
      </c>
      <c r="V28" s="406" t="s">
        <v>113</v>
      </c>
      <c r="W28" s="408" t="s">
        <v>37</v>
      </c>
      <c r="X28" s="409"/>
      <c r="Y28" s="468"/>
      <c r="Z28" s="468"/>
      <c r="AA28" s="409">
        <v>44774</v>
      </c>
      <c r="AB28" s="409">
        <v>45504</v>
      </c>
      <c r="AC28" s="404" t="s">
        <v>35</v>
      </c>
      <c r="AD28" s="404" t="s">
        <v>225</v>
      </c>
      <c r="AE28" s="404" t="s">
        <v>35</v>
      </c>
      <c r="AF28" s="406">
        <v>14874.24</v>
      </c>
      <c r="AG28" s="406">
        <v>15915.44</v>
      </c>
      <c r="AH28" s="404" t="s">
        <v>112</v>
      </c>
      <c r="AI28" s="404">
        <v>1326.29</v>
      </c>
      <c r="AJ28" s="409">
        <v>45505</v>
      </c>
      <c r="AK28" s="409">
        <v>45869</v>
      </c>
      <c r="AL28" s="404" t="s">
        <v>172</v>
      </c>
      <c r="AM28" s="333" t="s">
        <v>334</v>
      </c>
      <c r="AN28" s="404" t="s">
        <v>335</v>
      </c>
      <c r="AO28" s="404" t="s">
        <v>336</v>
      </c>
      <c r="AP28" s="333" t="s">
        <v>334</v>
      </c>
      <c r="AQ28" s="404" t="s">
        <v>335</v>
      </c>
      <c r="AR28" s="404" t="s">
        <v>337</v>
      </c>
      <c r="AS28" s="1008" t="s">
        <v>334</v>
      </c>
      <c r="AT28" s="404" t="s">
        <v>335</v>
      </c>
      <c r="AU28" s="404" t="s">
        <v>336</v>
      </c>
    </row>
    <row r="29" spans="1:131" s="581" customFormat="1" ht="30" hidden="1" customHeight="1">
      <c r="B29" s="996" t="s">
        <v>124</v>
      </c>
      <c r="C29" s="998" t="s">
        <v>303</v>
      </c>
      <c r="D29" s="1036" t="s">
        <v>330</v>
      </c>
      <c r="E29" s="1039" t="s">
        <v>338</v>
      </c>
      <c r="F29" s="1039" t="s">
        <v>336</v>
      </c>
      <c r="G29" s="1047"/>
      <c r="H29" s="1029"/>
      <c r="I29" s="999" t="s">
        <v>124</v>
      </c>
      <c r="J29" s="999" t="s">
        <v>339</v>
      </c>
      <c r="K29" s="997" t="s">
        <v>110</v>
      </c>
      <c r="L29" s="1000">
        <v>98718.98</v>
      </c>
      <c r="M29" s="1001">
        <v>88847.82</v>
      </c>
      <c r="N29" s="1002">
        <v>45869</v>
      </c>
      <c r="O29" s="1003">
        <v>7</v>
      </c>
      <c r="P29" s="1004">
        <v>95067.17</v>
      </c>
      <c r="Q29" s="1005" t="s">
        <v>35</v>
      </c>
      <c r="R29" s="1005"/>
      <c r="S29" s="1005" t="s">
        <v>112</v>
      </c>
      <c r="T29" s="1005"/>
      <c r="U29" s="1005"/>
      <c r="V29" s="1005"/>
      <c r="W29" s="906" t="s">
        <v>37</v>
      </c>
      <c r="X29" s="907"/>
      <c r="Y29" s="908"/>
      <c r="Z29" s="908"/>
      <c r="AA29" s="907">
        <v>45870</v>
      </c>
      <c r="AB29" s="907">
        <v>46965</v>
      </c>
      <c r="AC29" s="998" t="s">
        <v>35</v>
      </c>
      <c r="AD29" s="998" t="s">
        <v>175</v>
      </c>
      <c r="AE29" s="998" t="s">
        <v>37</v>
      </c>
      <c r="AF29" s="1005"/>
      <c r="AG29" s="1005"/>
      <c r="AH29" s="998"/>
      <c r="AI29" s="998"/>
      <c r="AJ29" s="907"/>
      <c r="AK29" s="907"/>
      <c r="AL29" s="998" t="s">
        <v>172</v>
      </c>
      <c r="AM29" s="1026" t="s">
        <v>334</v>
      </c>
      <c r="AN29" s="998" t="s">
        <v>340</v>
      </c>
      <c r="AO29" s="998" t="s">
        <v>336</v>
      </c>
      <c r="AP29" s="1026" t="s">
        <v>334</v>
      </c>
      <c r="AQ29" s="998" t="s">
        <v>340</v>
      </c>
      <c r="AR29" s="998" t="s">
        <v>337</v>
      </c>
      <c r="AS29" s="1007" t="s">
        <v>334</v>
      </c>
      <c r="AT29" s="998" t="s">
        <v>335</v>
      </c>
      <c r="AU29" s="998" t="s">
        <v>336</v>
      </c>
    </row>
    <row r="30" spans="1:131" s="581" customFormat="1" ht="30" hidden="1" customHeight="1">
      <c r="B30" s="996" t="s">
        <v>124</v>
      </c>
      <c r="C30" s="998" t="s">
        <v>303</v>
      </c>
      <c r="D30" s="997" t="s">
        <v>341</v>
      </c>
      <c r="E30" s="1027" t="s">
        <v>342</v>
      </c>
      <c r="F30" s="1038" t="s">
        <v>343</v>
      </c>
      <c r="G30" s="1048"/>
      <c r="H30" s="1029"/>
      <c r="I30" s="999" t="s">
        <v>172</v>
      </c>
      <c r="J30" s="999" t="s">
        <v>344</v>
      </c>
      <c r="K30" s="997" t="s">
        <v>126</v>
      </c>
      <c r="L30" s="1000">
        <v>55944</v>
      </c>
      <c r="M30" s="1001">
        <v>55189.27</v>
      </c>
      <c r="N30" s="1002">
        <v>45918</v>
      </c>
      <c r="O30" s="1003">
        <v>7</v>
      </c>
      <c r="P30" s="1004">
        <v>59052.52</v>
      </c>
      <c r="Q30" s="1005" t="s">
        <v>37</v>
      </c>
      <c r="R30" s="1005"/>
      <c r="S30" s="1005"/>
      <c r="T30" s="1005"/>
      <c r="U30" s="1005"/>
      <c r="V30" s="1005"/>
      <c r="W30" s="906"/>
      <c r="X30" s="907"/>
      <c r="Y30" s="908"/>
      <c r="Z30" s="908"/>
      <c r="AA30" s="907">
        <v>45915</v>
      </c>
      <c r="AB30" s="907">
        <v>45944</v>
      </c>
      <c r="AC30" s="998" t="s">
        <v>37</v>
      </c>
      <c r="AD30" s="998"/>
      <c r="AE30" s="998"/>
      <c r="AF30" s="1005"/>
      <c r="AG30" s="1005"/>
      <c r="AH30" s="998"/>
      <c r="AI30" s="998"/>
      <c r="AJ30" s="907"/>
      <c r="AK30" s="907"/>
      <c r="AL30" s="1006" t="s">
        <v>172</v>
      </c>
      <c r="AM30" s="1026"/>
      <c r="AN30" s="998"/>
      <c r="AO30" s="998"/>
      <c r="AP30" s="1026"/>
      <c r="AQ30" s="998"/>
      <c r="AR30" s="998"/>
      <c r="AS30" s="1026"/>
      <c r="AT30" s="998"/>
      <c r="AU30" s="1028" t="s">
        <v>345</v>
      </c>
    </row>
    <row r="31" spans="1:131" s="322" customFormat="1" ht="28.5" hidden="1">
      <c r="B31" s="464" t="s">
        <v>103</v>
      </c>
      <c r="C31" s="404" t="s">
        <v>303</v>
      </c>
      <c r="D31" s="405" t="s">
        <v>346</v>
      </c>
      <c r="E31" s="404" t="s">
        <v>316</v>
      </c>
      <c r="F31" s="1031" t="s">
        <v>347</v>
      </c>
      <c r="G31" s="1031"/>
      <c r="H31" s="465"/>
      <c r="I31" s="465" t="s">
        <v>103</v>
      </c>
      <c r="J31" s="465" t="s">
        <v>348</v>
      </c>
      <c r="K31" s="467" t="s">
        <v>126</v>
      </c>
      <c r="L31" s="503">
        <v>20250</v>
      </c>
      <c r="M31" s="503">
        <v>13800</v>
      </c>
      <c r="N31" s="514">
        <v>43565</v>
      </c>
      <c r="O31" s="407">
        <v>7</v>
      </c>
      <c r="P31" s="524">
        <v>14766</v>
      </c>
      <c r="Q31" s="406" t="s">
        <v>37</v>
      </c>
      <c r="R31" s="406"/>
      <c r="S31" s="404" t="s">
        <v>141</v>
      </c>
      <c r="T31" s="406">
        <v>4600</v>
      </c>
      <c r="U31" s="406">
        <v>4712.66</v>
      </c>
      <c r="V31" s="406" t="s">
        <v>113</v>
      </c>
      <c r="W31" s="408" t="s">
        <v>37</v>
      </c>
      <c r="X31" s="409" t="s">
        <v>142</v>
      </c>
      <c r="Y31" s="404" t="s">
        <v>142</v>
      </c>
      <c r="Z31" s="404" t="s">
        <v>142</v>
      </c>
      <c r="AA31" s="409">
        <v>43565</v>
      </c>
      <c r="AB31" s="409">
        <v>44660</v>
      </c>
      <c r="AC31" s="404" t="s">
        <v>35</v>
      </c>
      <c r="AD31" s="466" t="s">
        <v>114</v>
      </c>
      <c r="AE31" s="466" t="s">
        <v>37</v>
      </c>
      <c r="AF31" s="406" t="s">
        <v>142</v>
      </c>
      <c r="AG31" s="406" t="s">
        <v>142</v>
      </c>
      <c r="AH31" s="406" t="s">
        <v>142</v>
      </c>
      <c r="AI31" s="406" t="s">
        <v>142</v>
      </c>
      <c r="AJ31" s="409" t="s">
        <v>142</v>
      </c>
      <c r="AK31" s="409" t="s">
        <v>142</v>
      </c>
      <c r="AL31" s="560" t="s">
        <v>115</v>
      </c>
      <c r="AM31" s="404" t="s">
        <v>322</v>
      </c>
      <c r="AN31" s="404" t="s">
        <v>323</v>
      </c>
      <c r="AO31" s="404" t="s">
        <v>324</v>
      </c>
      <c r="AP31" s="404" t="s">
        <v>325</v>
      </c>
      <c r="AQ31" s="404">
        <v>677410163</v>
      </c>
      <c r="AR31" s="404" t="s">
        <v>326</v>
      </c>
      <c r="AS31" s="404" t="s">
        <v>349</v>
      </c>
      <c r="AT31" s="404" t="s">
        <v>37</v>
      </c>
      <c r="AU31" s="404" t="s">
        <v>350</v>
      </c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</row>
    <row r="32" spans="1:131" s="595" customFormat="1" ht="44.25" hidden="1" customHeight="1">
      <c r="B32" s="899" t="s">
        <v>124</v>
      </c>
      <c r="C32" s="718" t="s">
        <v>303</v>
      </c>
      <c r="D32" s="900" t="s">
        <v>346</v>
      </c>
      <c r="E32" s="718" t="s">
        <v>351</v>
      </c>
      <c r="F32" s="720" t="s">
        <v>352</v>
      </c>
      <c r="G32" s="720"/>
      <c r="H32" s="720"/>
      <c r="I32" s="720" t="s">
        <v>172</v>
      </c>
      <c r="J32" s="720" t="s">
        <v>353</v>
      </c>
      <c r="K32" s="719" t="s">
        <v>110</v>
      </c>
      <c r="L32" s="722">
        <v>41415.46</v>
      </c>
      <c r="M32" s="722">
        <v>26521.52</v>
      </c>
      <c r="N32" s="723">
        <v>45777</v>
      </c>
      <c r="O32" s="724">
        <v>7</v>
      </c>
      <c r="P32" s="725">
        <v>27295.52</v>
      </c>
      <c r="Q32" s="726" t="s">
        <v>35</v>
      </c>
      <c r="R32" s="726" t="s">
        <v>298</v>
      </c>
      <c r="S32" s="718" t="s">
        <v>112</v>
      </c>
      <c r="T32" s="726"/>
      <c r="U32" s="726"/>
      <c r="V32" s="726"/>
      <c r="W32" s="727" t="s">
        <v>37</v>
      </c>
      <c r="X32" s="728"/>
      <c r="Y32" s="718"/>
      <c r="Z32" s="718"/>
      <c r="AA32" s="728">
        <v>45779</v>
      </c>
      <c r="AB32" s="728">
        <v>46508</v>
      </c>
      <c r="AC32" s="718" t="s">
        <v>35</v>
      </c>
      <c r="AD32" s="901" t="s">
        <v>354</v>
      </c>
      <c r="AE32" s="901" t="s">
        <v>37</v>
      </c>
      <c r="AF32" s="726"/>
      <c r="AG32" s="726"/>
      <c r="AH32" s="726"/>
      <c r="AI32" s="726"/>
      <c r="AJ32" s="728"/>
      <c r="AK32" s="728"/>
      <c r="AL32" s="730" t="s">
        <v>172</v>
      </c>
      <c r="AM32" s="718"/>
      <c r="AN32" s="718"/>
      <c r="AO32" s="718"/>
      <c r="AP32" s="902" t="s">
        <v>355</v>
      </c>
      <c r="AQ32" s="718">
        <v>677016170</v>
      </c>
      <c r="AR32" s="718" t="s">
        <v>356</v>
      </c>
      <c r="AS32" s="718"/>
      <c r="AT32" s="718" t="s">
        <v>37</v>
      </c>
      <c r="AU32" s="718" t="s">
        <v>357</v>
      </c>
      <c r="AV32" s="590"/>
      <c r="AW32" s="590"/>
      <c r="AX32" s="590"/>
      <c r="AY32" s="590"/>
      <c r="AZ32" s="590"/>
      <c r="BA32" s="590"/>
      <c r="BB32" s="590"/>
      <c r="BC32" s="590"/>
      <c r="BD32" s="590"/>
      <c r="BE32" s="590"/>
      <c r="BF32" s="590"/>
      <c r="BG32" s="590"/>
      <c r="BH32" s="590"/>
      <c r="BI32" s="590"/>
      <c r="BJ32" s="590"/>
      <c r="BK32" s="590"/>
      <c r="BL32" s="590"/>
      <c r="BM32" s="590"/>
      <c r="BN32" s="590"/>
      <c r="BO32" s="590"/>
      <c r="CB32" s="590"/>
      <c r="CC32" s="590"/>
      <c r="CD32" s="590"/>
      <c r="CE32" s="590"/>
      <c r="CF32" s="590"/>
      <c r="CG32" s="590"/>
      <c r="CH32" s="590"/>
      <c r="CI32" s="590"/>
      <c r="CJ32" s="590"/>
      <c r="CK32" s="590"/>
      <c r="CL32" s="590"/>
      <c r="CM32" s="590"/>
      <c r="CN32" s="590"/>
      <c r="CO32" s="590"/>
      <c r="CP32" s="590"/>
      <c r="CQ32" s="590"/>
      <c r="CR32" s="590"/>
      <c r="CS32" s="590"/>
      <c r="CT32" s="590"/>
      <c r="CU32" s="590"/>
      <c r="CV32" s="590"/>
      <c r="CW32" s="590"/>
      <c r="CX32" s="590"/>
      <c r="CY32" s="590"/>
      <c r="CZ32" s="590"/>
      <c r="DA32" s="590"/>
      <c r="DE32" s="590"/>
      <c r="DF32" s="590"/>
      <c r="DG32" s="590"/>
      <c r="DH32" s="590"/>
      <c r="DI32" s="590"/>
      <c r="DJ32" s="590"/>
      <c r="DK32" s="590"/>
      <c r="DL32" s="590"/>
      <c r="DM32" s="590"/>
      <c r="DN32" s="590"/>
      <c r="DO32" s="590"/>
      <c r="DP32" s="590"/>
      <c r="DQ32" s="590"/>
      <c r="DR32" s="590"/>
      <c r="DS32" s="590"/>
      <c r="DT32" s="590"/>
    </row>
    <row r="33" spans="1:131" s="322" customFormat="1" ht="21.75" hidden="1" customHeight="1">
      <c r="B33" s="464">
        <v>75</v>
      </c>
      <c r="C33" s="404" t="s">
        <v>303</v>
      </c>
      <c r="D33" s="467" t="s">
        <v>358</v>
      </c>
      <c r="E33" s="404" t="s">
        <v>359</v>
      </c>
      <c r="F33" s="465" t="s">
        <v>360</v>
      </c>
      <c r="G33" s="465"/>
      <c r="H33" s="465"/>
      <c r="I33" s="465" t="s">
        <v>108</v>
      </c>
      <c r="J33" s="465" t="s">
        <v>361</v>
      </c>
      <c r="K33" s="467" t="s">
        <v>126</v>
      </c>
      <c r="L33" s="504">
        <v>2800</v>
      </c>
      <c r="M33" s="503">
        <v>2044</v>
      </c>
      <c r="N33" s="514">
        <v>44224</v>
      </c>
      <c r="O33" s="407"/>
      <c r="P33" s="524">
        <v>2187.08</v>
      </c>
      <c r="Q33" s="406" t="s">
        <v>37</v>
      </c>
      <c r="R33" s="406"/>
      <c r="S33" s="406" t="s">
        <v>290</v>
      </c>
      <c r="T33" s="406">
        <v>408.8</v>
      </c>
      <c r="U33" s="406">
        <v>437.42</v>
      </c>
      <c r="V33" s="406" t="s">
        <v>113</v>
      </c>
      <c r="W33" s="408" t="s">
        <v>37</v>
      </c>
      <c r="X33" s="409" t="s">
        <v>142</v>
      </c>
      <c r="Y33" s="468" t="s">
        <v>142</v>
      </c>
      <c r="Z33" s="468" t="s">
        <v>142</v>
      </c>
      <c r="AA33" s="409">
        <v>44228</v>
      </c>
      <c r="AB33" s="409">
        <v>46053</v>
      </c>
      <c r="AC33" s="404" t="s">
        <v>37</v>
      </c>
      <c r="AD33" s="404" t="s">
        <v>142</v>
      </c>
      <c r="AE33" s="404" t="s">
        <v>142</v>
      </c>
      <c r="AF33" s="404" t="s">
        <v>142</v>
      </c>
      <c r="AG33" s="404" t="s">
        <v>142</v>
      </c>
      <c r="AH33" s="404" t="s">
        <v>142</v>
      </c>
      <c r="AI33" s="404" t="s">
        <v>142</v>
      </c>
      <c r="AJ33" s="409" t="s">
        <v>142</v>
      </c>
      <c r="AK33" s="409" t="s">
        <v>142</v>
      </c>
      <c r="AL33" s="560" t="s">
        <v>115</v>
      </c>
      <c r="AM33" s="404" t="s">
        <v>362</v>
      </c>
      <c r="AN33" s="404">
        <v>663361972</v>
      </c>
      <c r="AO33" s="404" t="s">
        <v>363</v>
      </c>
      <c r="AP33" s="404" t="s">
        <v>364</v>
      </c>
      <c r="AQ33" s="404">
        <v>670439796</v>
      </c>
      <c r="AR33" s="404" t="s">
        <v>365</v>
      </c>
      <c r="AS33" s="404" t="s">
        <v>366</v>
      </c>
      <c r="AT33" s="404">
        <v>663361972</v>
      </c>
      <c r="AU33" s="404" t="s">
        <v>367</v>
      </c>
    </row>
    <row r="34" spans="1:131" s="591" customFormat="1" ht="23.25" hidden="1" customHeight="1">
      <c r="A34" s="595"/>
      <c r="B34" s="899" t="s">
        <v>124</v>
      </c>
      <c r="C34" s="718" t="s">
        <v>303</v>
      </c>
      <c r="D34" s="719" t="s">
        <v>368</v>
      </c>
      <c r="E34" s="718" t="s">
        <v>369</v>
      </c>
      <c r="F34" s="720" t="s">
        <v>370</v>
      </c>
      <c r="G34" s="720"/>
      <c r="H34" s="720"/>
      <c r="I34" s="720" t="s">
        <v>124</v>
      </c>
      <c r="J34" s="720" t="s">
        <v>371</v>
      </c>
      <c r="K34" s="719" t="s">
        <v>126</v>
      </c>
      <c r="L34" s="721">
        <v>37185.29</v>
      </c>
      <c r="M34" s="722">
        <v>27292.58</v>
      </c>
      <c r="N34" s="723">
        <v>45713</v>
      </c>
      <c r="O34" s="724">
        <v>0</v>
      </c>
      <c r="P34" s="725">
        <v>27292.58</v>
      </c>
      <c r="Q34" s="726" t="s">
        <v>37</v>
      </c>
      <c r="R34" s="726"/>
      <c r="S34" s="726" t="s">
        <v>112</v>
      </c>
      <c r="T34" s="726" t="s">
        <v>372</v>
      </c>
      <c r="U34" s="726" t="s">
        <v>372</v>
      </c>
      <c r="V34" s="726" t="s">
        <v>179</v>
      </c>
      <c r="W34" s="727" t="s">
        <v>37</v>
      </c>
      <c r="X34" s="728"/>
      <c r="Y34" s="729"/>
      <c r="Z34" s="729"/>
      <c r="AA34" s="728">
        <v>45713</v>
      </c>
      <c r="AB34" s="728">
        <v>46442</v>
      </c>
      <c r="AC34" s="718" t="s">
        <v>35</v>
      </c>
      <c r="AD34" s="718" t="s">
        <v>373</v>
      </c>
      <c r="AE34" s="718" t="s">
        <v>37</v>
      </c>
      <c r="AF34" s="718" t="s">
        <v>374</v>
      </c>
      <c r="AG34" s="718"/>
      <c r="AH34" s="718"/>
      <c r="AI34" s="718"/>
      <c r="AJ34" s="728"/>
      <c r="AK34" s="728"/>
      <c r="AL34" s="730"/>
      <c r="AM34" s="731" t="s">
        <v>375</v>
      </c>
      <c r="AN34" s="718" t="s">
        <v>376</v>
      </c>
      <c r="AO34" s="718" t="s">
        <v>377</v>
      </c>
      <c r="AP34" s="731"/>
      <c r="AQ34" s="718">
        <v>928260020</v>
      </c>
      <c r="AR34" s="718" t="s">
        <v>378</v>
      </c>
      <c r="AS34" s="731"/>
      <c r="AT34" s="718"/>
      <c r="AU34" s="718" t="s">
        <v>379</v>
      </c>
      <c r="AV34" s="595"/>
      <c r="AW34" s="595"/>
      <c r="AX34" s="595"/>
      <c r="AY34" s="595"/>
      <c r="AZ34" s="595"/>
      <c r="BA34" s="595"/>
      <c r="BB34" s="595"/>
      <c r="BC34" s="595"/>
      <c r="BD34" s="595"/>
      <c r="BE34" s="595"/>
      <c r="BF34" s="595"/>
      <c r="BG34" s="595"/>
      <c r="BH34" s="595"/>
      <c r="BI34" s="595"/>
      <c r="BJ34" s="595"/>
      <c r="BK34" s="595"/>
      <c r="BL34" s="595"/>
      <c r="BM34" s="595"/>
      <c r="BN34" s="595"/>
      <c r="BO34" s="595"/>
      <c r="BP34" s="595"/>
      <c r="BQ34" s="595"/>
      <c r="BR34" s="595"/>
      <c r="BS34" s="595"/>
      <c r="BT34" s="595"/>
      <c r="BU34" s="595"/>
      <c r="BV34" s="595"/>
      <c r="BW34" s="595"/>
      <c r="BX34" s="595"/>
      <c r="BY34" s="595"/>
      <c r="BZ34" s="595"/>
      <c r="CA34" s="595"/>
      <c r="CB34" s="595"/>
      <c r="CC34" s="595"/>
      <c r="CD34" s="595"/>
      <c r="CE34" s="595"/>
      <c r="CF34" s="595"/>
      <c r="CG34" s="595"/>
      <c r="CH34" s="595"/>
      <c r="CI34" s="595"/>
      <c r="CJ34" s="595"/>
      <c r="CK34" s="595"/>
      <c r="CL34" s="595"/>
      <c r="CM34" s="595"/>
      <c r="CN34" s="595"/>
      <c r="CO34" s="595"/>
      <c r="CP34" s="595"/>
      <c r="CQ34" s="595"/>
      <c r="CR34" s="595"/>
      <c r="CS34" s="595"/>
      <c r="CT34" s="595"/>
      <c r="CU34" s="595"/>
      <c r="CV34" s="595"/>
      <c r="CW34" s="595"/>
      <c r="CX34" s="595"/>
      <c r="CY34" s="595"/>
      <c r="CZ34" s="595"/>
      <c r="DA34" s="595"/>
      <c r="DB34" s="595"/>
      <c r="DC34" s="595"/>
      <c r="DD34" s="595"/>
      <c r="DE34" s="595"/>
      <c r="DF34" s="595"/>
      <c r="DG34" s="595"/>
      <c r="DH34" s="595"/>
      <c r="DI34" s="595"/>
      <c r="DJ34" s="595"/>
      <c r="DK34" s="595"/>
      <c r="DL34" s="595"/>
      <c r="DM34" s="595"/>
      <c r="DN34" s="595"/>
      <c r="DO34" s="595"/>
      <c r="DP34" s="595"/>
      <c r="DQ34" s="595"/>
      <c r="DR34" s="595"/>
      <c r="DS34" s="595"/>
      <c r="DT34" s="595"/>
      <c r="DU34" s="595"/>
      <c r="DV34" s="595"/>
      <c r="DW34" s="595"/>
      <c r="DX34" s="595"/>
      <c r="DY34" s="595"/>
      <c r="DZ34" s="595"/>
      <c r="EA34" s="595"/>
    </row>
    <row r="35" spans="1:131" s="591" customFormat="1" ht="38.25" hidden="1" customHeight="1">
      <c r="A35" s="322"/>
      <c r="B35" s="464">
        <v>80</v>
      </c>
      <c r="C35" s="404" t="s">
        <v>303</v>
      </c>
      <c r="D35" s="467" t="s">
        <v>380</v>
      </c>
      <c r="E35" s="404" t="s">
        <v>381</v>
      </c>
      <c r="F35" s="568" t="s">
        <v>382</v>
      </c>
      <c r="G35" s="568"/>
      <c r="H35" s="568"/>
      <c r="I35" s="465" t="s">
        <v>172</v>
      </c>
      <c r="J35" s="465" t="s">
        <v>383</v>
      </c>
      <c r="K35" s="467" t="s">
        <v>110</v>
      </c>
      <c r="L35" s="504">
        <v>85285.8</v>
      </c>
      <c r="M35" s="503">
        <v>76756.679999999993</v>
      </c>
      <c r="N35" s="514">
        <v>45387</v>
      </c>
      <c r="O35" s="407">
        <v>7</v>
      </c>
      <c r="P35" s="524">
        <v>81129.64</v>
      </c>
      <c r="Q35" s="406" t="s">
        <v>384</v>
      </c>
      <c r="R35" s="406" t="s">
        <v>298</v>
      </c>
      <c r="S35" s="406" t="s">
        <v>112</v>
      </c>
      <c r="T35" s="406"/>
      <c r="U35" s="406"/>
      <c r="V35" s="671"/>
      <c r="W35" s="906" t="s">
        <v>35</v>
      </c>
      <c r="X35" s="907">
        <v>45839</v>
      </c>
      <c r="Y35" s="908">
        <v>7524</v>
      </c>
      <c r="Z35" s="908">
        <v>8050.68</v>
      </c>
      <c r="AA35" s="409">
        <v>45387</v>
      </c>
      <c r="AB35" s="409">
        <v>46481</v>
      </c>
      <c r="AC35" s="404" t="s">
        <v>35</v>
      </c>
      <c r="AD35" s="404" t="s">
        <v>225</v>
      </c>
      <c r="AE35" s="404" t="s">
        <v>37</v>
      </c>
      <c r="AF35" s="404"/>
      <c r="AG35" s="404"/>
      <c r="AH35" s="404"/>
      <c r="AI35" s="404"/>
      <c r="AJ35" s="409"/>
      <c r="AK35" s="409"/>
      <c r="AL35" s="404" t="s">
        <v>172</v>
      </c>
      <c r="AM35" s="333" t="s">
        <v>385</v>
      </c>
      <c r="AN35" s="404">
        <v>649888191</v>
      </c>
      <c r="AO35" s="404" t="s">
        <v>386</v>
      </c>
      <c r="AP35" s="333"/>
      <c r="AQ35" s="404"/>
      <c r="AR35" s="404"/>
      <c r="AS35" s="333"/>
      <c r="AT35" s="404"/>
      <c r="AU35" s="404" t="s">
        <v>387</v>
      </c>
      <c r="AV35" s="322"/>
      <c r="AW35" s="322"/>
      <c r="AX35" s="322"/>
      <c r="AY35" s="322"/>
      <c r="AZ35" s="322"/>
      <c r="BA35" s="322"/>
      <c r="BB35" s="322"/>
      <c r="BC35" s="322"/>
      <c r="BD35" s="322"/>
      <c r="BE35" s="322"/>
      <c r="BF35" s="322"/>
      <c r="BG35" s="322"/>
      <c r="BH35" s="322"/>
      <c r="BI35" s="322"/>
      <c r="BJ35" s="322"/>
      <c r="BK35" s="322"/>
      <c r="BL35" s="322"/>
      <c r="BM35" s="322"/>
      <c r="BN35" s="322"/>
      <c r="BO35" s="322"/>
      <c r="BP35" s="322"/>
      <c r="BQ35" s="322"/>
      <c r="BR35" s="322"/>
      <c r="BS35" s="322"/>
      <c r="BT35" s="322"/>
      <c r="BU35" s="322"/>
      <c r="BV35" s="322"/>
      <c r="BW35" s="322"/>
      <c r="BX35" s="322"/>
      <c r="BY35" s="322"/>
      <c r="BZ35" s="322"/>
      <c r="CA35" s="322"/>
      <c r="CB35" s="322"/>
      <c r="CC35" s="322"/>
      <c r="CD35" s="322"/>
      <c r="CE35" s="322"/>
      <c r="CF35" s="322"/>
      <c r="CG35" s="322"/>
      <c r="CH35" s="322"/>
      <c r="CI35" s="322"/>
      <c r="CJ35" s="322"/>
      <c r="CK35" s="322"/>
      <c r="CL35" s="322"/>
      <c r="CM35" s="322"/>
      <c r="CN35" s="322"/>
      <c r="CO35" s="322"/>
      <c r="CP35" s="322"/>
      <c r="CQ35" s="322"/>
      <c r="CR35" s="322"/>
      <c r="CS35" s="322"/>
      <c r="CT35" s="322"/>
      <c r="CU35" s="322"/>
      <c r="CV35" s="322"/>
      <c r="CW35" s="322"/>
      <c r="CX35" s="322"/>
      <c r="CY35" s="322"/>
      <c r="CZ35" s="322"/>
      <c r="DA35" s="322"/>
      <c r="DB35" s="322"/>
      <c r="DC35" s="322"/>
      <c r="DD35" s="322"/>
      <c r="DE35" s="322"/>
      <c r="DF35" s="322"/>
      <c r="DG35" s="322"/>
      <c r="DH35" s="322"/>
      <c r="DI35" s="322"/>
      <c r="DJ35" s="322"/>
      <c r="DK35" s="322"/>
      <c r="DL35" s="322"/>
      <c r="DM35" s="322"/>
      <c r="DN35" s="322"/>
      <c r="DO35" s="322"/>
      <c r="DP35" s="322"/>
      <c r="DQ35" s="322"/>
      <c r="DR35" s="322"/>
      <c r="DS35" s="322"/>
      <c r="DT35" s="322"/>
      <c r="DU35" s="322"/>
      <c r="DV35" s="322"/>
      <c r="DW35" s="322"/>
      <c r="DX35" s="322"/>
      <c r="DY35" s="322"/>
      <c r="DZ35" s="322"/>
      <c r="EA35" s="322"/>
    </row>
    <row r="36" spans="1:131" s="322" customFormat="1" ht="23.25" hidden="1" customHeight="1">
      <c r="A36" s="590"/>
      <c r="B36" s="464" t="s">
        <v>103</v>
      </c>
      <c r="C36" s="404" t="s">
        <v>303</v>
      </c>
      <c r="D36" s="467" t="s">
        <v>388</v>
      </c>
      <c r="E36" s="643" t="s">
        <v>389</v>
      </c>
      <c r="F36" s="643" t="s">
        <v>390</v>
      </c>
      <c r="G36" s="643"/>
      <c r="H36" s="643"/>
      <c r="I36" s="465" t="s">
        <v>172</v>
      </c>
      <c r="J36" s="465" t="s">
        <v>391</v>
      </c>
      <c r="K36" s="467" t="s">
        <v>110</v>
      </c>
      <c r="L36" s="503">
        <v>134000</v>
      </c>
      <c r="M36" s="503">
        <v>103824</v>
      </c>
      <c r="N36" s="514">
        <v>45394</v>
      </c>
      <c r="O36" s="404" t="s">
        <v>392</v>
      </c>
      <c r="P36" s="524">
        <v>103824</v>
      </c>
      <c r="Q36" s="404" t="s">
        <v>384</v>
      </c>
      <c r="R36" s="404" t="s">
        <v>298</v>
      </c>
      <c r="S36" s="404" t="s">
        <v>141</v>
      </c>
      <c r="T36" s="404"/>
      <c r="U36" s="404"/>
      <c r="V36" s="467"/>
      <c r="W36" s="408" t="s">
        <v>37</v>
      </c>
      <c r="X36" s="409"/>
      <c r="Y36" s="404"/>
      <c r="Z36" s="404"/>
      <c r="AA36" s="409">
        <v>45398</v>
      </c>
      <c r="AB36" s="409">
        <v>46127</v>
      </c>
      <c r="AC36" s="404" t="s">
        <v>37</v>
      </c>
      <c r="AD36" s="404"/>
      <c r="AE36" s="404"/>
      <c r="AF36" s="404"/>
      <c r="AG36" s="404"/>
      <c r="AH36" s="404"/>
      <c r="AI36" s="404"/>
      <c r="AJ36" s="409"/>
      <c r="AK36" s="409"/>
      <c r="AL36" s="404" t="s">
        <v>172</v>
      </c>
      <c r="AM36" s="333" t="s">
        <v>393</v>
      </c>
      <c r="AN36" s="404">
        <v>910483102</v>
      </c>
      <c r="AO36" s="404" t="s">
        <v>394</v>
      </c>
      <c r="AP36" s="404"/>
      <c r="AQ36" s="404"/>
      <c r="AR36" s="404"/>
      <c r="AS36" s="404"/>
      <c r="AT36" s="404"/>
      <c r="AU36" s="404" t="s">
        <v>395</v>
      </c>
      <c r="AV36" s="66"/>
      <c r="AW36" s="590"/>
      <c r="AX36" s="590"/>
      <c r="AY36" s="590"/>
      <c r="AZ36" s="590"/>
      <c r="BA36" s="590"/>
      <c r="BB36" s="590"/>
      <c r="BC36" s="590"/>
      <c r="BD36" s="590"/>
      <c r="BE36" s="590"/>
      <c r="BF36" s="590"/>
      <c r="BG36" s="590"/>
      <c r="BH36" s="590"/>
      <c r="BI36" s="590"/>
      <c r="BJ36" s="590"/>
      <c r="BK36" s="590"/>
      <c r="BL36" s="590"/>
      <c r="BM36" s="590"/>
      <c r="BN36" s="590"/>
      <c r="BO36" s="590"/>
      <c r="BP36" s="590"/>
      <c r="BQ36" s="590"/>
      <c r="BR36" s="590"/>
      <c r="BS36" s="590"/>
      <c r="BT36" s="590"/>
      <c r="BU36" s="590"/>
      <c r="BV36" s="590"/>
      <c r="BW36" s="590"/>
      <c r="BX36" s="590"/>
      <c r="BY36" s="590"/>
      <c r="BZ36" s="590"/>
      <c r="CA36" s="590"/>
      <c r="CB36" s="590"/>
      <c r="CC36" s="590"/>
      <c r="CD36" s="590"/>
      <c r="CE36" s="590"/>
      <c r="CF36" s="590"/>
      <c r="CG36" s="590"/>
      <c r="CH36" s="590"/>
      <c r="CI36" s="590"/>
      <c r="CJ36" s="590"/>
      <c r="CK36" s="590"/>
      <c r="CL36" s="590"/>
      <c r="CM36" s="590"/>
      <c r="CN36" s="590"/>
      <c r="CO36" s="590"/>
      <c r="CP36" s="590"/>
      <c r="CQ36" s="590"/>
      <c r="CR36" s="590"/>
      <c r="CS36" s="590"/>
      <c r="CT36" s="590"/>
      <c r="CU36" s="590"/>
      <c r="CV36" s="590"/>
      <c r="CW36" s="590"/>
      <c r="CX36" s="590"/>
      <c r="CY36" s="590"/>
      <c r="CZ36" s="590"/>
      <c r="DA36" s="590"/>
      <c r="DB36" s="590"/>
      <c r="DC36" s="590"/>
      <c r="DD36" s="590"/>
      <c r="DE36" s="590"/>
      <c r="DF36" s="590"/>
      <c r="DG36" s="590"/>
      <c r="DH36" s="590"/>
      <c r="DI36" s="590"/>
      <c r="DJ36" s="590"/>
      <c r="DK36" s="590"/>
      <c r="DL36" s="590"/>
      <c r="DM36" s="590"/>
      <c r="DN36" s="590"/>
      <c r="DO36" s="590"/>
      <c r="DP36" s="590"/>
      <c r="DQ36" s="590"/>
      <c r="DR36" s="590"/>
      <c r="DS36" s="590"/>
      <c r="DT36" s="590"/>
      <c r="DU36" s="590"/>
      <c r="DV36" s="590"/>
      <c r="DW36" s="590"/>
      <c r="DX36" s="590"/>
      <c r="DY36" s="590"/>
      <c r="DZ36" s="590"/>
      <c r="EA36" s="590"/>
    </row>
    <row r="37" spans="1:131" s="581" customFormat="1" ht="23.25" hidden="1" customHeight="1">
      <c r="A37" s="602"/>
      <c r="B37" s="996" t="s">
        <v>124</v>
      </c>
      <c r="C37" s="998" t="s">
        <v>303</v>
      </c>
      <c r="D37" s="997" t="s">
        <v>388</v>
      </c>
      <c r="E37" s="1231" t="s">
        <v>389</v>
      </c>
      <c r="F37" s="1231" t="s">
        <v>390</v>
      </c>
      <c r="G37" s="1231"/>
      <c r="H37" s="1231"/>
      <c r="I37" s="999" t="s">
        <v>172</v>
      </c>
      <c r="J37" s="999" t="s">
        <v>396</v>
      </c>
      <c r="K37" s="997" t="s">
        <v>110</v>
      </c>
      <c r="L37" s="1001">
        <v>140700</v>
      </c>
      <c r="M37" s="1001">
        <v>86520</v>
      </c>
      <c r="N37" s="1002">
        <v>46126</v>
      </c>
      <c r="O37" s="998" t="s">
        <v>392</v>
      </c>
      <c r="P37" s="1004">
        <v>86520</v>
      </c>
      <c r="Q37" s="998" t="s">
        <v>384</v>
      </c>
      <c r="R37" s="998" t="s">
        <v>298</v>
      </c>
      <c r="S37" s="998" t="s">
        <v>141</v>
      </c>
      <c r="T37" s="998"/>
      <c r="U37" s="998"/>
      <c r="V37" s="997"/>
      <c r="W37" s="906" t="s">
        <v>37</v>
      </c>
      <c r="X37" s="907"/>
      <c r="Y37" s="998"/>
      <c r="Z37" s="998"/>
      <c r="AA37" s="907">
        <v>46128</v>
      </c>
      <c r="AB37" s="907">
        <v>46858</v>
      </c>
      <c r="AC37" s="998" t="s">
        <v>37</v>
      </c>
      <c r="AD37" s="998"/>
      <c r="AE37" s="998"/>
      <c r="AF37" s="998"/>
      <c r="AG37" s="998"/>
      <c r="AH37" s="998"/>
      <c r="AI37" s="998"/>
      <c r="AJ37" s="907"/>
      <c r="AK37" s="907"/>
      <c r="AL37" s="998" t="s">
        <v>172</v>
      </c>
      <c r="AM37" s="1026" t="s">
        <v>393</v>
      </c>
      <c r="AN37" s="998">
        <v>910483102</v>
      </c>
      <c r="AO37" s="998" t="s">
        <v>394</v>
      </c>
      <c r="AP37" s="998"/>
      <c r="AQ37" s="998"/>
      <c r="AR37" s="998"/>
      <c r="AS37" s="998"/>
      <c r="AT37" s="998"/>
      <c r="AU37" s="998" t="s">
        <v>395</v>
      </c>
      <c r="AV37" s="602"/>
      <c r="AW37" s="602"/>
      <c r="AX37" s="602"/>
      <c r="AY37" s="602"/>
      <c r="AZ37" s="602"/>
      <c r="BA37" s="602"/>
      <c r="BB37" s="602"/>
      <c r="BC37" s="602"/>
      <c r="BD37" s="602"/>
      <c r="BE37" s="602"/>
      <c r="BF37" s="602"/>
      <c r="BG37" s="602"/>
      <c r="BH37" s="602"/>
      <c r="BI37" s="602"/>
      <c r="BJ37" s="602"/>
      <c r="BK37" s="602"/>
      <c r="BL37" s="602"/>
      <c r="BM37" s="602"/>
      <c r="BN37" s="602"/>
      <c r="BO37" s="602"/>
      <c r="BP37" s="602"/>
      <c r="BQ37" s="602"/>
      <c r="BR37" s="602"/>
      <c r="BS37" s="602"/>
      <c r="BT37" s="602"/>
      <c r="BU37" s="602"/>
      <c r="BV37" s="602"/>
      <c r="BW37" s="602"/>
      <c r="BX37" s="602"/>
      <c r="BY37" s="602"/>
      <c r="BZ37" s="602"/>
      <c r="CA37" s="602"/>
      <c r="CB37" s="602"/>
      <c r="CC37" s="602"/>
      <c r="CD37" s="602"/>
      <c r="CE37" s="602"/>
      <c r="CF37" s="602"/>
      <c r="CG37" s="602"/>
      <c r="CH37" s="602"/>
      <c r="CI37" s="602"/>
      <c r="CJ37" s="602"/>
      <c r="CK37" s="602"/>
      <c r="CL37" s="602"/>
      <c r="CM37" s="602"/>
      <c r="CN37" s="602"/>
      <c r="CO37" s="602"/>
      <c r="CP37" s="602"/>
      <c r="CQ37" s="602"/>
      <c r="CR37" s="602"/>
      <c r="CS37" s="602"/>
      <c r="CT37" s="602"/>
      <c r="CU37" s="602"/>
      <c r="CV37" s="602"/>
      <c r="CW37" s="602"/>
      <c r="CX37" s="602"/>
      <c r="CY37" s="602"/>
      <c r="CZ37" s="602"/>
      <c r="DA37" s="602"/>
      <c r="DB37" s="602"/>
      <c r="DC37" s="602"/>
      <c r="DD37" s="602"/>
      <c r="DE37" s="602"/>
      <c r="DF37" s="602"/>
      <c r="DG37" s="602"/>
      <c r="DH37" s="602"/>
      <c r="DI37" s="602"/>
      <c r="DJ37" s="602"/>
      <c r="DK37" s="602"/>
      <c r="DL37" s="602"/>
      <c r="DM37" s="602"/>
      <c r="DN37" s="602"/>
      <c r="DO37" s="602"/>
      <c r="DP37" s="602"/>
      <c r="DQ37" s="602"/>
      <c r="DR37" s="602"/>
      <c r="DS37" s="602"/>
      <c r="DT37" s="602"/>
      <c r="DU37" s="602"/>
      <c r="DV37" s="602"/>
      <c r="DW37" s="602"/>
      <c r="DX37" s="602"/>
      <c r="DY37" s="602"/>
      <c r="DZ37" s="602"/>
      <c r="EA37" s="602"/>
    </row>
    <row r="38" spans="1:131" s="322" customFormat="1" ht="22.5" hidden="1" customHeight="1">
      <c r="B38" s="464" t="s">
        <v>124</v>
      </c>
      <c r="C38" s="404" t="s">
        <v>303</v>
      </c>
      <c r="D38" s="467" t="s">
        <v>304</v>
      </c>
      <c r="E38" s="404" t="s">
        <v>397</v>
      </c>
      <c r="F38" s="465" t="s">
        <v>398</v>
      </c>
      <c r="G38" s="465"/>
      <c r="H38" s="465"/>
      <c r="I38" s="465" t="s">
        <v>172</v>
      </c>
      <c r="J38" s="465" t="s">
        <v>399</v>
      </c>
      <c r="K38" s="467" t="s">
        <v>110</v>
      </c>
      <c r="L38" s="524">
        <v>120296.92</v>
      </c>
      <c r="M38" s="503">
        <v>112427.02</v>
      </c>
      <c r="N38" s="514">
        <v>45566</v>
      </c>
      <c r="O38" s="407">
        <v>7</v>
      </c>
      <c r="P38" s="524">
        <v>120296.92</v>
      </c>
      <c r="Q38" s="406" t="s">
        <v>35</v>
      </c>
      <c r="R38" s="406" t="s">
        <v>400</v>
      </c>
      <c r="S38" s="406" t="s">
        <v>112</v>
      </c>
      <c r="T38" s="633" t="s">
        <v>401</v>
      </c>
      <c r="U38" s="633" t="s">
        <v>401</v>
      </c>
      <c r="V38" s="406"/>
      <c r="W38" s="408" t="s">
        <v>37</v>
      </c>
      <c r="X38" s="409"/>
      <c r="Y38" s="404"/>
      <c r="Z38" s="404"/>
      <c r="AA38" s="409">
        <v>45566</v>
      </c>
      <c r="AB38" s="409">
        <v>46295</v>
      </c>
      <c r="AC38" s="404" t="s">
        <v>35</v>
      </c>
      <c r="AD38" s="466" t="s">
        <v>402</v>
      </c>
      <c r="AE38" s="466" t="s">
        <v>37</v>
      </c>
      <c r="AF38" s="406"/>
      <c r="AG38" s="406"/>
      <c r="AH38" s="406"/>
      <c r="AI38" s="406"/>
      <c r="AJ38" s="409"/>
      <c r="AK38" s="409"/>
      <c r="AL38" s="404" t="s">
        <v>172</v>
      </c>
      <c r="AM38" s="607" t="s">
        <v>403</v>
      </c>
      <c r="AN38" s="404" t="s">
        <v>404</v>
      </c>
      <c r="AO38" s="404"/>
      <c r="AP38" s="404"/>
      <c r="AQ38" s="404"/>
      <c r="AR38" s="1129"/>
      <c r="AS38" s="634" t="s">
        <v>403</v>
      </c>
      <c r="AT38" s="404" t="s">
        <v>404</v>
      </c>
      <c r="AU38" s="404" t="s">
        <v>405</v>
      </c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</row>
    <row r="39" spans="1:131" s="321" customFormat="1" ht="26.25" hidden="1" customHeight="1">
      <c r="A39" s="322"/>
      <c r="B39" s="464" t="s">
        <v>103</v>
      </c>
      <c r="C39" s="404" t="s">
        <v>303</v>
      </c>
      <c r="D39" s="467" t="s">
        <v>368</v>
      </c>
      <c r="E39" s="404" t="s">
        <v>369</v>
      </c>
      <c r="F39" s="465" t="s">
        <v>370</v>
      </c>
      <c r="G39" s="465"/>
      <c r="H39" s="465"/>
      <c r="I39" s="465" t="s">
        <v>124</v>
      </c>
      <c r="J39" s="465" t="s">
        <v>406</v>
      </c>
      <c r="K39" s="467" t="s">
        <v>126</v>
      </c>
      <c r="L39" s="504">
        <v>34898.46</v>
      </c>
      <c r="M39" s="503">
        <v>26303.84</v>
      </c>
      <c r="N39" s="514">
        <v>44956</v>
      </c>
      <c r="O39" s="407">
        <v>0</v>
      </c>
      <c r="P39" s="524">
        <v>26303.84</v>
      </c>
      <c r="Q39" s="406" t="s">
        <v>37</v>
      </c>
      <c r="R39" s="406"/>
      <c r="S39" s="406" t="s">
        <v>112</v>
      </c>
      <c r="T39" s="406" t="s">
        <v>372</v>
      </c>
      <c r="U39" s="406" t="s">
        <v>372</v>
      </c>
      <c r="V39" s="406" t="s">
        <v>179</v>
      </c>
      <c r="W39" s="408" t="s">
        <v>37</v>
      </c>
      <c r="X39" s="409"/>
      <c r="Y39" s="468"/>
      <c r="Z39" s="468"/>
      <c r="AA39" s="409">
        <v>44958</v>
      </c>
      <c r="AB39" s="409">
        <v>45688</v>
      </c>
      <c r="AC39" s="404" t="s">
        <v>37</v>
      </c>
      <c r="AD39" s="404"/>
      <c r="AE39" s="404"/>
      <c r="AF39" s="404"/>
      <c r="AG39" s="404"/>
      <c r="AH39" s="404"/>
      <c r="AI39" s="404"/>
      <c r="AJ39" s="409"/>
      <c r="AK39" s="409"/>
      <c r="AL39" s="560"/>
      <c r="AM39" s="333" t="s">
        <v>375</v>
      </c>
      <c r="AN39" s="404" t="s">
        <v>376</v>
      </c>
      <c r="AO39" s="404" t="s">
        <v>377</v>
      </c>
      <c r="AP39" s="333"/>
      <c r="AQ39" s="404">
        <v>928260020</v>
      </c>
      <c r="AR39" s="404" t="s">
        <v>378</v>
      </c>
      <c r="AS39" s="333"/>
      <c r="AT39" s="404"/>
      <c r="AU39" s="404" t="s">
        <v>379</v>
      </c>
      <c r="AV39" s="322"/>
      <c r="AW39" s="322"/>
      <c r="AX39" s="322"/>
      <c r="AY39" s="322"/>
      <c r="AZ39" s="322"/>
      <c r="BA39" s="322"/>
      <c r="BB39" s="322"/>
      <c r="BC39" s="322"/>
      <c r="BD39" s="322"/>
      <c r="BE39" s="322"/>
      <c r="BF39" s="322"/>
      <c r="BG39" s="322"/>
      <c r="BH39" s="322"/>
      <c r="BI39" s="322"/>
      <c r="BJ39" s="322"/>
      <c r="BK39" s="322"/>
      <c r="BL39" s="322"/>
      <c r="BM39" s="322"/>
      <c r="BN39" s="322"/>
      <c r="BO39" s="322"/>
      <c r="BP39" s="322"/>
      <c r="BQ39" s="322"/>
      <c r="BR39" s="322"/>
      <c r="BS39" s="322"/>
      <c r="BT39" s="322"/>
      <c r="BU39" s="322"/>
      <c r="BV39" s="322"/>
      <c r="BW39" s="322"/>
      <c r="BX39" s="322"/>
      <c r="BY39" s="322"/>
      <c r="BZ39" s="322"/>
      <c r="CA39" s="322"/>
      <c r="CB39" s="322"/>
      <c r="CC39" s="322"/>
      <c r="CD39" s="322"/>
      <c r="CE39" s="322"/>
      <c r="CF39" s="322"/>
      <c r="CG39" s="322"/>
      <c r="CH39" s="322"/>
      <c r="CI39" s="322"/>
      <c r="CJ39" s="322"/>
      <c r="CK39" s="322"/>
      <c r="CL39" s="322"/>
      <c r="CM39" s="322"/>
      <c r="CN39" s="322"/>
      <c r="CO39" s="322"/>
      <c r="CP39" s="322"/>
      <c r="CQ39" s="322"/>
      <c r="CR39" s="322"/>
      <c r="CS39" s="322"/>
      <c r="CT39" s="322"/>
      <c r="CU39" s="322"/>
      <c r="CV39" s="322"/>
      <c r="CW39" s="322"/>
      <c r="CX39" s="322"/>
      <c r="CY39" s="322"/>
      <c r="CZ39" s="322"/>
      <c r="DA39" s="322"/>
      <c r="DB39" s="322"/>
      <c r="DC39" s="322"/>
      <c r="DD39" s="322"/>
      <c r="DE39" s="322"/>
      <c r="DF39" s="322"/>
      <c r="DG39" s="322"/>
      <c r="DH39" s="322"/>
      <c r="DI39" s="322"/>
      <c r="DJ39" s="322"/>
      <c r="DK39" s="322"/>
      <c r="DL39" s="322"/>
      <c r="DM39" s="322"/>
      <c r="DN39" s="322"/>
      <c r="DO39" s="322"/>
      <c r="DP39" s="322"/>
      <c r="DQ39" s="322"/>
      <c r="DR39" s="322"/>
      <c r="DS39" s="322"/>
      <c r="DT39" s="322"/>
      <c r="DU39" s="322"/>
      <c r="DV39" s="322"/>
      <c r="DW39" s="322"/>
      <c r="DX39" s="322"/>
      <c r="DY39" s="322"/>
      <c r="DZ39" s="322"/>
      <c r="EA39" s="322"/>
    </row>
    <row r="40" spans="1:131" s="322" customFormat="1" ht="24.75" hidden="1" customHeight="1">
      <c r="B40" s="464">
        <v>76</v>
      </c>
      <c r="C40" s="404" t="s">
        <v>303</v>
      </c>
      <c r="D40" s="467" t="s">
        <v>407</v>
      </c>
      <c r="E40" s="404" t="s">
        <v>408</v>
      </c>
      <c r="F40" s="465" t="s">
        <v>409</v>
      </c>
      <c r="G40" s="465"/>
      <c r="H40" s="465"/>
      <c r="I40" s="465" t="s">
        <v>172</v>
      </c>
      <c r="J40" s="465" t="s">
        <v>410</v>
      </c>
      <c r="K40" s="467" t="s">
        <v>126</v>
      </c>
      <c r="L40" s="504">
        <v>3057</v>
      </c>
      <c r="M40" s="503">
        <v>695</v>
      </c>
      <c r="N40" s="514">
        <v>45604</v>
      </c>
      <c r="O40" s="407">
        <v>0</v>
      </c>
      <c r="P40" s="524">
        <v>743.65</v>
      </c>
      <c r="Q40" s="406" t="s">
        <v>37</v>
      </c>
      <c r="R40" s="406"/>
      <c r="S40" s="406" t="s">
        <v>112</v>
      </c>
      <c r="T40" s="406">
        <v>49.58</v>
      </c>
      <c r="U40" s="406">
        <f>P40/15</f>
        <v>49.576666666666668</v>
      </c>
      <c r="V40" s="406" t="s">
        <v>113</v>
      </c>
      <c r="W40" s="408" t="s">
        <v>37</v>
      </c>
      <c r="X40" s="409"/>
      <c r="Y40" s="468"/>
      <c r="Z40" s="468"/>
      <c r="AA40" s="409">
        <v>45607</v>
      </c>
      <c r="AB40" s="409">
        <v>46053</v>
      </c>
      <c r="AC40" s="404" t="s">
        <v>37</v>
      </c>
      <c r="AD40" s="404"/>
      <c r="AE40" s="404"/>
      <c r="AF40" s="404"/>
      <c r="AG40" s="404"/>
      <c r="AH40" s="404"/>
      <c r="AI40" s="404"/>
      <c r="AJ40" s="409"/>
      <c r="AK40" s="409"/>
      <c r="AL40" s="560"/>
      <c r="AM40" s="404"/>
      <c r="AN40" s="404"/>
      <c r="AO40" s="404" t="s">
        <v>411</v>
      </c>
      <c r="AP40" s="404"/>
      <c r="AQ40" s="404"/>
      <c r="AR40" s="404"/>
      <c r="AS40" s="607" t="s">
        <v>412</v>
      </c>
      <c r="AT40" s="408" t="s">
        <v>413</v>
      </c>
      <c r="AU40" s="404" t="s">
        <v>411</v>
      </c>
    </row>
    <row r="41" spans="1:131" s="595" customFormat="1" ht="24.75" hidden="1" customHeight="1">
      <c r="B41" s="899" t="s">
        <v>124</v>
      </c>
      <c r="C41" s="718" t="s">
        <v>303</v>
      </c>
      <c r="D41" s="719" t="s">
        <v>414</v>
      </c>
      <c r="E41" s="718" t="s">
        <v>415</v>
      </c>
      <c r="F41" s="720" t="s">
        <v>416</v>
      </c>
      <c r="G41" s="720"/>
      <c r="H41" s="720"/>
      <c r="I41" s="720" t="s">
        <v>172</v>
      </c>
      <c r="J41" s="720" t="s">
        <v>417</v>
      </c>
      <c r="K41" s="719" t="s">
        <v>126</v>
      </c>
      <c r="L41" s="721">
        <v>6193.36</v>
      </c>
      <c r="M41" s="722">
        <v>2760.2</v>
      </c>
      <c r="N41" s="723">
        <v>46001</v>
      </c>
      <c r="O41" s="724">
        <v>7</v>
      </c>
      <c r="P41" s="725">
        <v>2953.2</v>
      </c>
      <c r="Q41" s="726" t="s">
        <v>37</v>
      </c>
      <c r="R41" s="726"/>
      <c r="S41" s="726" t="s">
        <v>290</v>
      </c>
      <c r="T41" s="726">
        <f>M41/5</f>
        <v>552.04</v>
      </c>
      <c r="U41" s="726">
        <f>P41/5</f>
        <v>590.64</v>
      </c>
      <c r="V41" s="726" t="s">
        <v>113</v>
      </c>
      <c r="W41" s="727" t="s">
        <v>37</v>
      </c>
      <c r="X41" s="728"/>
      <c r="Y41" s="729"/>
      <c r="Z41" s="729"/>
      <c r="AA41" s="728">
        <v>46054</v>
      </c>
      <c r="AB41" s="728">
        <v>47879</v>
      </c>
      <c r="AC41" s="718" t="s">
        <v>37</v>
      </c>
      <c r="AD41" s="718"/>
      <c r="AE41" s="718"/>
      <c r="AF41" s="718"/>
      <c r="AG41" s="718"/>
      <c r="AH41" s="718"/>
      <c r="AI41" s="718"/>
      <c r="AJ41" s="728"/>
      <c r="AK41" s="728"/>
      <c r="AL41" s="730"/>
      <c r="AM41" s="902" t="s">
        <v>418</v>
      </c>
      <c r="AN41" s="718"/>
      <c r="AO41" s="718"/>
      <c r="AP41" s="718"/>
      <c r="AQ41" s="718"/>
      <c r="AR41" s="718"/>
      <c r="AS41" s="902"/>
      <c r="AT41" s="727"/>
      <c r="AU41" s="1053" t="s">
        <v>419</v>
      </c>
    </row>
    <row r="42" spans="1:131" s="322" customFormat="1" ht="39" hidden="1" customHeight="1">
      <c r="A42" s="602"/>
      <c r="B42" s="464" t="s">
        <v>124</v>
      </c>
      <c r="C42" s="404" t="s">
        <v>303</v>
      </c>
      <c r="D42" s="467" t="s">
        <v>420</v>
      </c>
      <c r="E42" s="560" t="s">
        <v>421</v>
      </c>
      <c r="F42" s="467" t="s">
        <v>390</v>
      </c>
      <c r="G42" s="643"/>
      <c r="H42" s="643"/>
      <c r="I42" s="465" t="s">
        <v>172</v>
      </c>
      <c r="J42" s="465" t="s">
        <v>422</v>
      </c>
      <c r="K42" s="467" t="s">
        <v>423</v>
      </c>
      <c r="L42" s="503">
        <v>16000</v>
      </c>
      <c r="M42" s="503">
        <v>15000</v>
      </c>
      <c r="N42" s="514">
        <v>45642</v>
      </c>
      <c r="O42" s="404" t="s">
        <v>392</v>
      </c>
      <c r="P42" s="524">
        <v>15000</v>
      </c>
      <c r="Q42" s="404" t="s">
        <v>37</v>
      </c>
      <c r="R42" s="404"/>
      <c r="S42" s="404" t="s">
        <v>141</v>
      </c>
      <c r="T42" s="404"/>
      <c r="U42" s="524">
        <v>7500</v>
      </c>
      <c r="V42" s="406" t="s">
        <v>113</v>
      </c>
      <c r="W42" s="406" t="s">
        <v>37</v>
      </c>
      <c r="X42" s="409"/>
      <c r="Y42" s="404"/>
      <c r="Z42" s="404"/>
      <c r="AA42" s="409">
        <v>45658</v>
      </c>
      <c r="AB42" s="409">
        <v>46387</v>
      </c>
      <c r="AC42" s="404" t="s">
        <v>37</v>
      </c>
      <c r="AD42" s="404"/>
      <c r="AE42" s="404"/>
      <c r="AF42" s="404"/>
      <c r="AG42" s="404"/>
      <c r="AH42" s="404"/>
      <c r="AI42" s="404"/>
      <c r="AJ42" s="409"/>
      <c r="AK42" s="409"/>
      <c r="AL42" s="404" t="s">
        <v>172</v>
      </c>
      <c r="AM42" s="333" t="s">
        <v>393</v>
      </c>
      <c r="AN42" s="404">
        <v>910483102</v>
      </c>
      <c r="AO42" s="404" t="s">
        <v>394</v>
      </c>
      <c r="AP42" s="404"/>
      <c r="AQ42" s="404"/>
      <c r="AR42" s="404"/>
      <c r="AS42" s="1008"/>
      <c r="AT42" s="404"/>
      <c r="AU42" s="404" t="s">
        <v>395</v>
      </c>
      <c r="AV42" s="66"/>
      <c r="AW42" s="602"/>
      <c r="AX42" s="602"/>
      <c r="AY42" s="602"/>
      <c r="AZ42" s="602"/>
      <c r="BA42" s="602"/>
      <c r="BB42" s="602"/>
      <c r="BC42" s="602"/>
      <c r="BD42" s="602"/>
      <c r="BE42" s="602"/>
      <c r="BF42" s="602"/>
      <c r="BG42" s="602"/>
      <c r="BH42" s="602"/>
      <c r="BI42" s="602"/>
      <c r="BJ42" s="602"/>
      <c r="BK42" s="602"/>
      <c r="BL42" s="602"/>
      <c r="BM42" s="602"/>
      <c r="BN42" s="602"/>
      <c r="BO42" s="602"/>
      <c r="BP42" s="602"/>
      <c r="BQ42" s="602"/>
      <c r="BR42" s="602"/>
      <c r="BS42" s="602"/>
      <c r="BT42" s="602"/>
      <c r="BU42" s="602"/>
      <c r="BV42" s="602"/>
      <c r="BW42" s="602"/>
      <c r="BX42" s="602"/>
      <c r="BY42" s="602"/>
      <c r="BZ42" s="602"/>
      <c r="CA42" s="602"/>
      <c r="CB42" s="602"/>
      <c r="CC42" s="602"/>
      <c r="CD42" s="602"/>
      <c r="CE42" s="602"/>
      <c r="CF42" s="602"/>
      <c r="CG42" s="602"/>
      <c r="CH42" s="602"/>
      <c r="CI42" s="602"/>
      <c r="CJ42" s="602"/>
      <c r="CK42" s="602"/>
      <c r="CL42" s="602"/>
      <c r="CM42" s="602"/>
      <c r="CN42" s="602"/>
      <c r="CO42" s="602"/>
      <c r="CP42" s="602"/>
      <c r="CQ42" s="602"/>
      <c r="CR42" s="602"/>
      <c r="CS42" s="602"/>
      <c r="CT42" s="602"/>
      <c r="CU42" s="602"/>
      <c r="CV42" s="602"/>
      <c r="CW42" s="602"/>
      <c r="CX42" s="602"/>
      <c r="CY42" s="602"/>
      <c r="CZ42" s="602"/>
      <c r="DA42" s="602"/>
      <c r="DB42" s="602"/>
      <c r="DC42" s="602"/>
      <c r="DD42" s="602"/>
      <c r="DE42" s="602"/>
      <c r="DF42" s="602"/>
      <c r="DG42" s="602"/>
      <c r="DH42" s="602"/>
      <c r="DI42" s="602"/>
      <c r="DJ42" s="602"/>
      <c r="DK42" s="602"/>
      <c r="DL42" s="602"/>
      <c r="DM42" s="602"/>
      <c r="DN42" s="602"/>
      <c r="DO42" s="602"/>
      <c r="DP42" s="602"/>
      <c r="DQ42" s="602"/>
      <c r="DR42" s="602"/>
      <c r="DS42" s="602"/>
      <c r="DT42" s="602"/>
      <c r="DU42" s="602"/>
      <c r="DV42" s="602"/>
      <c r="DW42" s="602"/>
      <c r="DX42" s="602"/>
      <c r="DY42" s="602"/>
      <c r="DZ42" s="602"/>
      <c r="EA42" s="602"/>
    </row>
    <row r="43" spans="1:131" s="1056" customFormat="1" ht="39" hidden="1" customHeight="1">
      <c r="A43" s="1054"/>
      <c r="B43" s="996" t="s">
        <v>124</v>
      </c>
      <c r="C43" s="997" t="s">
        <v>303</v>
      </c>
      <c r="D43" s="997" t="s">
        <v>424</v>
      </c>
      <c r="E43" s="997" t="s">
        <v>425</v>
      </c>
      <c r="F43" s="997" t="s">
        <v>426</v>
      </c>
      <c r="G43" s="997"/>
      <c r="H43" s="997"/>
      <c r="I43" s="999" t="s">
        <v>172</v>
      </c>
      <c r="J43" s="999" t="s">
        <v>427</v>
      </c>
      <c r="K43" s="997" t="s">
        <v>423</v>
      </c>
      <c r="L43" s="1004">
        <v>26400</v>
      </c>
      <c r="M43" s="1004">
        <v>19734</v>
      </c>
      <c r="N43" s="1057">
        <v>46069</v>
      </c>
      <c r="O43" s="998">
        <v>7</v>
      </c>
      <c r="P43" s="1005">
        <v>21115.38</v>
      </c>
      <c r="Q43" s="998" t="s">
        <v>37</v>
      </c>
      <c r="R43" s="997"/>
      <c r="S43" s="998" t="s">
        <v>428</v>
      </c>
      <c r="T43" s="908">
        <v>328.9</v>
      </c>
      <c r="U43" s="1005">
        <f>P43/5/12</f>
        <v>351.923</v>
      </c>
      <c r="V43" s="1005" t="s">
        <v>113</v>
      </c>
      <c r="W43" s="906" t="s">
        <v>37</v>
      </c>
      <c r="X43" s="1055"/>
      <c r="Y43" s="997"/>
      <c r="Z43" s="997"/>
      <c r="AA43" s="907">
        <v>46082</v>
      </c>
      <c r="AB43" s="907">
        <v>47907</v>
      </c>
      <c r="AC43" s="998" t="s">
        <v>37</v>
      </c>
      <c r="AD43" s="998"/>
      <c r="AE43" s="998"/>
      <c r="AF43" s="998"/>
      <c r="AG43" s="998"/>
      <c r="AH43" s="998"/>
      <c r="AI43" s="998"/>
      <c r="AJ43" s="907"/>
      <c r="AK43" s="907"/>
      <c r="AL43" s="998" t="s">
        <v>172</v>
      </c>
      <c r="AM43" s="1026"/>
      <c r="AN43" s="998"/>
      <c r="AO43" s="998"/>
      <c r="AP43" s="998"/>
      <c r="AQ43" s="997"/>
      <c r="AR43" s="997"/>
      <c r="AS43" s="1007" t="s">
        <v>429</v>
      </c>
      <c r="AT43" s="998">
        <v>625659886</v>
      </c>
      <c r="AU43" s="998" t="s">
        <v>430</v>
      </c>
      <c r="AV43" s="1054"/>
      <c r="AW43" s="1054"/>
      <c r="AX43" s="1054"/>
      <c r="AY43" s="1054"/>
      <c r="AZ43" s="1054"/>
      <c r="BA43" s="1054"/>
      <c r="BB43" s="1054"/>
      <c r="BC43" s="1054"/>
      <c r="BD43" s="1054"/>
      <c r="BE43" s="1054"/>
      <c r="BF43" s="1054"/>
      <c r="BG43" s="1054"/>
      <c r="BH43" s="1054"/>
      <c r="BI43" s="1054"/>
      <c r="BJ43" s="1054"/>
      <c r="BK43" s="1054"/>
      <c r="BL43" s="1054"/>
      <c r="BM43" s="1054"/>
      <c r="BN43" s="1054"/>
      <c r="BO43" s="1054"/>
      <c r="BP43" s="1054"/>
      <c r="BQ43" s="1054"/>
      <c r="BR43" s="1054"/>
      <c r="BS43" s="1054"/>
      <c r="BT43" s="1054"/>
      <c r="BU43" s="1054"/>
      <c r="BV43" s="1054"/>
      <c r="BW43" s="1054"/>
      <c r="BX43" s="1054"/>
      <c r="BY43" s="1054"/>
      <c r="BZ43" s="1054"/>
      <c r="CA43" s="1054"/>
      <c r="CB43" s="1054"/>
      <c r="CC43" s="1054"/>
      <c r="CD43" s="1054"/>
      <c r="CE43" s="1054"/>
      <c r="CF43" s="1054"/>
      <c r="CG43" s="1054"/>
      <c r="CH43" s="1054"/>
      <c r="CI43" s="1054"/>
      <c r="CJ43" s="1054"/>
      <c r="CK43" s="1054"/>
      <c r="CL43" s="1054"/>
      <c r="CM43" s="1054"/>
      <c r="CN43" s="1054"/>
      <c r="CO43" s="1054"/>
      <c r="CP43" s="1054"/>
      <c r="CQ43" s="1054"/>
      <c r="CR43" s="1054"/>
      <c r="CS43" s="1054"/>
      <c r="CT43" s="1054"/>
      <c r="CU43" s="1054"/>
      <c r="CV43" s="1054"/>
      <c r="CW43" s="1054"/>
      <c r="CX43" s="1054"/>
      <c r="CY43" s="1054"/>
      <c r="CZ43" s="1054"/>
      <c r="DA43" s="1054"/>
      <c r="DB43" s="1054"/>
      <c r="DC43" s="1054"/>
      <c r="DD43" s="1054"/>
      <c r="DE43" s="1054"/>
      <c r="DF43" s="1054"/>
      <c r="DG43" s="1054"/>
      <c r="DH43" s="1054"/>
      <c r="DI43" s="1054"/>
      <c r="DJ43" s="1054"/>
      <c r="DK43" s="1054"/>
      <c r="DL43" s="1054"/>
      <c r="DM43" s="1054"/>
      <c r="DN43" s="1054"/>
      <c r="DO43" s="1054"/>
      <c r="DP43" s="1054"/>
      <c r="DQ43" s="1054"/>
      <c r="DR43" s="1054"/>
      <c r="DS43" s="1054"/>
      <c r="DT43" s="1054"/>
      <c r="DU43" s="1054"/>
      <c r="DV43" s="1054"/>
      <c r="DW43" s="1054"/>
      <c r="DX43" s="1054"/>
      <c r="DY43" s="1054"/>
      <c r="DZ43" s="1054"/>
      <c r="EA43" s="1054"/>
    </row>
    <row r="44" spans="1:131" s="1056" customFormat="1" ht="39" hidden="1" customHeight="1">
      <c r="A44" s="1054"/>
      <c r="B44" s="996" t="s">
        <v>124</v>
      </c>
      <c r="C44" s="997" t="s">
        <v>303</v>
      </c>
      <c r="D44" s="997" t="s">
        <v>431</v>
      </c>
      <c r="E44" s="997" t="s">
        <v>432</v>
      </c>
      <c r="F44" s="997" t="s">
        <v>433</v>
      </c>
      <c r="G44" s="997"/>
      <c r="H44" s="997"/>
      <c r="I44" s="999" t="s">
        <v>172</v>
      </c>
      <c r="J44" s="999" t="s">
        <v>434</v>
      </c>
      <c r="K44" s="997" t="s">
        <v>110</v>
      </c>
      <c r="L44" s="1004">
        <v>80200</v>
      </c>
      <c r="M44" s="1004">
        <v>74176.98</v>
      </c>
      <c r="N44" s="1057">
        <v>46078</v>
      </c>
      <c r="O44" s="724">
        <v>7</v>
      </c>
      <c r="P44" s="1005">
        <v>79369.37</v>
      </c>
      <c r="Q44" s="998" t="s">
        <v>35</v>
      </c>
      <c r="R44" s="997" t="s">
        <v>435</v>
      </c>
      <c r="S44" s="906" t="s">
        <v>436</v>
      </c>
      <c r="T44" s="908"/>
      <c r="U44" s="1005"/>
      <c r="V44" s="1005" t="s">
        <v>113</v>
      </c>
      <c r="W44" s="906" t="s">
        <v>37</v>
      </c>
      <c r="X44" s="1055"/>
      <c r="Y44" s="997"/>
      <c r="Z44" s="997"/>
      <c r="AA44" s="907">
        <v>46082</v>
      </c>
      <c r="AB44" s="907">
        <v>46811</v>
      </c>
      <c r="AC44" s="998" t="s">
        <v>37</v>
      </c>
      <c r="AD44" s="998"/>
      <c r="AE44" s="998"/>
      <c r="AF44" s="998"/>
      <c r="AG44" s="998"/>
      <c r="AH44" s="998"/>
      <c r="AI44" s="998"/>
      <c r="AJ44" s="907"/>
      <c r="AK44" s="907"/>
      <c r="AL44" s="998"/>
      <c r="AM44" s="1026"/>
      <c r="AN44" s="998"/>
      <c r="AO44" s="998" t="s">
        <v>437</v>
      </c>
      <c r="AP44" s="1087" t="s">
        <v>438</v>
      </c>
      <c r="AQ44" s="998" t="s">
        <v>439</v>
      </c>
      <c r="AR44" s="997"/>
      <c r="AS44" s="1007" t="s">
        <v>440</v>
      </c>
      <c r="AT44" s="998"/>
      <c r="AU44" s="998" t="s">
        <v>441</v>
      </c>
      <c r="AV44" s="1054"/>
      <c r="AW44" s="1054"/>
      <c r="AX44" s="1054"/>
      <c r="AY44" s="1054"/>
      <c r="AZ44" s="1054"/>
      <c r="BA44" s="1054"/>
      <c r="BB44" s="1054"/>
      <c r="BC44" s="1054"/>
      <c r="BD44" s="1054"/>
      <c r="BE44" s="1054"/>
      <c r="BF44" s="1054"/>
      <c r="BG44" s="1054"/>
      <c r="BH44" s="1054"/>
      <c r="BI44" s="1054"/>
      <c r="BJ44" s="1054"/>
      <c r="BK44" s="1054"/>
      <c r="BL44" s="1054"/>
      <c r="BM44" s="1054"/>
      <c r="BN44" s="1054"/>
      <c r="BO44" s="1054"/>
      <c r="BP44" s="1054"/>
      <c r="BQ44" s="1054"/>
      <c r="BR44" s="1054"/>
      <c r="BS44" s="1054"/>
      <c r="BT44" s="1054"/>
      <c r="BU44" s="1054"/>
      <c r="BV44" s="1054"/>
      <c r="BW44" s="1054"/>
      <c r="BX44" s="1054"/>
      <c r="BY44" s="1054"/>
      <c r="BZ44" s="1054"/>
      <c r="CA44" s="1054"/>
      <c r="CB44" s="1054"/>
      <c r="CC44" s="1054"/>
      <c r="CD44" s="1054"/>
      <c r="CE44" s="1054"/>
      <c r="CF44" s="1054"/>
      <c r="CG44" s="1054"/>
      <c r="CH44" s="1054"/>
      <c r="CI44" s="1054"/>
      <c r="CJ44" s="1054"/>
      <c r="CK44" s="1054"/>
      <c r="CL44" s="1054"/>
      <c r="CM44" s="1054"/>
      <c r="CN44" s="1054"/>
      <c r="CO44" s="1054"/>
      <c r="CP44" s="1054"/>
      <c r="CQ44" s="1054"/>
      <c r="CR44" s="1054"/>
      <c r="CS44" s="1054"/>
      <c r="CT44" s="1054"/>
      <c r="CU44" s="1054"/>
      <c r="CV44" s="1054"/>
      <c r="CW44" s="1054"/>
      <c r="CX44" s="1054"/>
      <c r="CY44" s="1054"/>
      <c r="CZ44" s="1054"/>
      <c r="DA44" s="1054"/>
      <c r="DB44" s="1054"/>
      <c r="DC44" s="1054"/>
      <c r="DD44" s="1054"/>
      <c r="DE44" s="1054"/>
      <c r="DF44" s="1054"/>
      <c r="DG44" s="1054"/>
      <c r="DH44" s="1054"/>
      <c r="DI44" s="1054"/>
      <c r="DJ44" s="1054"/>
      <c r="DK44" s="1054"/>
      <c r="DL44" s="1054"/>
      <c r="DM44" s="1054"/>
      <c r="DN44" s="1054"/>
      <c r="DO44" s="1054"/>
      <c r="DP44" s="1054"/>
      <c r="DQ44" s="1054"/>
      <c r="DR44" s="1054"/>
      <c r="DS44" s="1054"/>
      <c r="DT44" s="1054"/>
      <c r="DU44" s="1054"/>
      <c r="DV44" s="1054"/>
      <c r="DW44" s="1054"/>
      <c r="DX44" s="1054"/>
      <c r="DY44" s="1054"/>
      <c r="DZ44" s="1054"/>
      <c r="EA44" s="1054"/>
    </row>
    <row r="45" spans="1:131" s="322" customFormat="1" ht="28.5" hidden="1" customHeight="1">
      <c r="B45" s="431" t="s">
        <v>103</v>
      </c>
      <c r="C45" s="437" t="s">
        <v>442</v>
      </c>
      <c r="D45" s="433" t="s">
        <v>443</v>
      </c>
      <c r="E45" s="432" t="s">
        <v>138</v>
      </c>
      <c r="F45" s="433" t="s">
        <v>139</v>
      </c>
      <c r="G45" s="433"/>
      <c r="H45" s="433"/>
      <c r="I45" s="433" t="s">
        <v>108</v>
      </c>
      <c r="J45" s="433" t="s">
        <v>140</v>
      </c>
      <c r="K45" s="433" t="s">
        <v>126</v>
      </c>
      <c r="L45" s="497">
        <v>5880</v>
      </c>
      <c r="M45" s="497">
        <v>4200</v>
      </c>
      <c r="N45" s="511">
        <v>43475</v>
      </c>
      <c r="O45" s="436">
        <v>7</v>
      </c>
      <c r="P45" s="521">
        <f>M45*O45%+M45</f>
        <v>4494</v>
      </c>
      <c r="Q45" s="434" t="s">
        <v>37</v>
      </c>
      <c r="R45" s="434"/>
      <c r="S45" s="432" t="s">
        <v>141</v>
      </c>
      <c r="T45" s="434">
        <v>350</v>
      </c>
      <c r="U45" s="434">
        <v>372.75</v>
      </c>
      <c r="V45" s="432" t="s">
        <v>113</v>
      </c>
      <c r="W45" s="432" t="s">
        <v>37</v>
      </c>
      <c r="X45" s="432" t="s">
        <v>142</v>
      </c>
      <c r="Y45" s="432" t="s">
        <v>142</v>
      </c>
      <c r="Z45" s="432" t="s">
        <v>142</v>
      </c>
      <c r="AA45" s="438">
        <v>43475</v>
      </c>
      <c r="AB45" s="438">
        <v>44570</v>
      </c>
      <c r="AC45" s="432" t="s">
        <v>35</v>
      </c>
      <c r="AD45" s="432" t="s">
        <v>114</v>
      </c>
      <c r="AE45" s="432" t="s">
        <v>35</v>
      </c>
      <c r="AF45" s="434">
        <v>4200</v>
      </c>
      <c r="AG45" s="434">
        <v>4494</v>
      </c>
      <c r="AH45" s="434">
        <v>350</v>
      </c>
      <c r="AI45" s="434">
        <v>372.75</v>
      </c>
      <c r="AJ45" s="438">
        <v>44571</v>
      </c>
      <c r="AK45" s="438">
        <v>45300</v>
      </c>
      <c r="AL45" s="558" t="s">
        <v>115</v>
      </c>
      <c r="AM45" s="432" t="s">
        <v>143</v>
      </c>
      <c r="AN45" s="579" t="s">
        <v>144</v>
      </c>
      <c r="AO45" s="437" t="s">
        <v>444</v>
      </c>
      <c r="AP45" s="432" t="s">
        <v>146</v>
      </c>
      <c r="AQ45" s="437" t="s">
        <v>147</v>
      </c>
      <c r="AR45" s="432" t="s">
        <v>148</v>
      </c>
      <c r="AS45" s="432" t="s">
        <v>143</v>
      </c>
      <c r="AT45" s="437" t="s">
        <v>147</v>
      </c>
      <c r="AU45" s="432" t="s">
        <v>149</v>
      </c>
    </row>
    <row r="46" spans="1:131" s="322" customFormat="1" ht="42.75" hidden="1">
      <c r="B46" s="431">
        <v>60</v>
      </c>
      <c r="C46" s="437" t="s">
        <v>445</v>
      </c>
      <c r="D46" s="433" t="s">
        <v>137</v>
      </c>
      <c r="E46" s="432" t="s">
        <v>138</v>
      </c>
      <c r="F46" s="440" t="s">
        <v>139</v>
      </c>
      <c r="G46" s="440"/>
      <c r="H46" s="440"/>
      <c r="I46" s="440" t="s">
        <v>172</v>
      </c>
      <c r="J46" s="433" t="s">
        <v>186</v>
      </c>
      <c r="K46" s="433" t="s">
        <v>126</v>
      </c>
      <c r="L46" s="497">
        <v>12852</v>
      </c>
      <c r="M46" s="497">
        <v>9000</v>
      </c>
      <c r="N46" s="511">
        <v>45309</v>
      </c>
      <c r="O46" s="436">
        <v>7</v>
      </c>
      <c r="P46" s="521">
        <v>9630</v>
      </c>
      <c r="Q46" s="434" t="s">
        <v>37</v>
      </c>
      <c r="R46" s="434"/>
      <c r="S46" s="432" t="s">
        <v>141</v>
      </c>
      <c r="T46" s="434"/>
      <c r="U46" s="434"/>
      <c r="V46" s="434" t="s">
        <v>113</v>
      </c>
      <c r="W46" s="437" t="s">
        <v>37</v>
      </c>
      <c r="X46" s="438" t="s">
        <v>142</v>
      </c>
      <c r="Y46" s="432" t="s">
        <v>142</v>
      </c>
      <c r="Z46" s="432" t="s">
        <v>142</v>
      </c>
      <c r="AA46" s="438">
        <v>45309</v>
      </c>
      <c r="AB46" s="438">
        <v>47135</v>
      </c>
      <c r="AC46" s="432" t="s">
        <v>37</v>
      </c>
      <c r="AD46" s="432" t="s">
        <v>187</v>
      </c>
      <c r="AE46" s="432"/>
      <c r="AF46" s="434"/>
      <c r="AG46" s="434"/>
      <c r="AH46" s="434">
        <v>257.14</v>
      </c>
      <c r="AI46" s="434">
        <v>275.14</v>
      </c>
      <c r="AJ46" s="438">
        <v>45309</v>
      </c>
      <c r="AK46" s="438">
        <v>47135</v>
      </c>
      <c r="AL46" s="432" t="s">
        <v>172</v>
      </c>
      <c r="AM46" s="439" t="s">
        <v>143</v>
      </c>
      <c r="AN46" s="579" t="s">
        <v>144</v>
      </c>
      <c r="AO46" s="437" t="s">
        <v>145</v>
      </c>
      <c r="AP46" s="439" t="s">
        <v>146</v>
      </c>
      <c r="AQ46" s="437" t="s">
        <v>147</v>
      </c>
      <c r="AR46" s="432" t="s">
        <v>148</v>
      </c>
      <c r="AS46" s="439" t="s">
        <v>143</v>
      </c>
      <c r="AT46" s="437" t="s">
        <v>147</v>
      </c>
      <c r="AU46" s="432" t="s">
        <v>149</v>
      </c>
    </row>
    <row r="47" spans="1:131" s="322" customFormat="1" ht="28.5" hidden="1">
      <c r="B47" s="431" t="s">
        <v>103</v>
      </c>
      <c r="C47" s="432" t="s">
        <v>446</v>
      </c>
      <c r="D47" s="433" t="s">
        <v>447</v>
      </c>
      <c r="E47" s="432" t="s">
        <v>448</v>
      </c>
      <c r="F47" s="433" t="s">
        <v>449</v>
      </c>
      <c r="G47" s="433"/>
      <c r="H47" s="433"/>
      <c r="I47" s="433" t="s">
        <v>108</v>
      </c>
      <c r="J47" s="433" t="s">
        <v>450</v>
      </c>
      <c r="K47" s="444" t="s">
        <v>126</v>
      </c>
      <c r="L47" s="498">
        <v>25680.86</v>
      </c>
      <c r="M47" s="497">
        <v>18216.12</v>
      </c>
      <c r="N47" s="511">
        <v>45117</v>
      </c>
      <c r="O47" s="436">
        <v>7</v>
      </c>
      <c r="P47" s="521">
        <v>19491.12</v>
      </c>
      <c r="Q47" s="434" t="s">
        <v>37</v>
      </c>
      <c r="R47" s="434"/>
      <c r="S47" s="432" t="s">
        <v>112</v>
      </c>
      <c r="T47" s="434" t="s">
        <v>451</v>
      </c>
      <c r="U47" s="434" t="s">
        <v>451</v>
      </c>
      <c r="V47" s="434" t="s">
        <v>113</v>
      </c>
      <c r="W47" s="437" t="s">
        <v>37</v>
      </c>
      <c r="X47" s="438" t="s">
        <v>142</v>
      </c>
      <c r="Y47" s="432" t="s">
        <v>142</v>
      </c>
      <c r="Z47" s="432" t="s">
        <v>142</v>
      </c>
      <c r="AA47" s="438">
        <v>45139</v>
      </c>
      <c r="AB47" s="438">
        <v>45504</v>
      </c>
      <c r="AC47" s="432" t="s">
        <v>35</v>
      </c>
      <c r="AD47" s="432" t="s">
        <v>452</v>
      </c>
      <c r="AE47" s="432" t="s">
        <v>35</v>
      </c>
      <c r="AF47" s="434">
        <v>18216.12</v>
      </c>
      <c r="AG47" s="434">
        <v>19491.12</v>
      </c>
      <c r="AH47" s="432" t="s">
        <v>142</v>
      </c>
      <c r="AI47" s="432" t="s">
        <v>142</v>
      </c>
      <c r="AJ47" s="438">
        <v>45505</v>
      </c>
      <c r="AK47" s="438">
        <v>45869</v>
      </c>
      <c r="AL47" s="432" t="s">
        <v>453</v>
      </c>
      <c r="AM47" s="439" t="s">
        <v>454</v>
      </c>
      <c r="AN47" s="437" t="s">
        <v>455</v>
      </c>
      <c r="AO47" s="432" t="s">
        <v>271</v>
      </c>
      <c r="AP47" s="439" t="s">
        <v>456</v>
      </c>
      <c r="AQ47" s="432">
        <v>625907922</v>
      </c>
      <c r="AR47" s="432" t="s">
        <v>457</v>
      </c>
      <c r="AS47" s="439" t="s">
        <v>458</v>
      </c>
      <c r="AT47" s="432">
        <v>616437101</v>
      </c>
      <c r="AU47" s="432" t="s">
        <v>459</v>
      </c>
    </row>
    <row r="48" spans="1:131" s="581" customFormat="1" ht="28.5" hidden="1">
      <c r="B48" s="709" t="s">
        <v>124</v>
      </c>
      <c r="C48" s="710" t="s">
        <v>446</v>
      </c>
      <c r="D48" s="711" t="s">
        <v>447</v>
      </c>
      <c r="E48" s="710" t="s">
        <v>448</v>
      </c>
      <c r="F48" s="711" t="s">
        <v>449</v>
      </c>
      <c r="G48" s="711"/>
      <c r="H48" s="711"/>
      <c r="I48" s="748" t="s">
        <v>172</v>
      </c>
      <c r="J48" s="711" t="s">
        <v>460</v>
      </c>
      <c r="K48" s="749" t="s">
        <v>110</v>
      </c>
      <c r="L48" s="750">
        <v>91112.74</v>
      </c>
      <c r="M48" s="712">
        <v>77231.7</v>
      </c>
      <c r="N48" s="713">
        <v>45834</v>
      </c>
      <c r="O48" s="751">
        <v>7</v>
      </c>
      <c r="P48" s="714">
        <v>82637.919999999998</v>
      </c>
      <c r="Q48" s="715" t="s">
        <v>35</v>
      </c>
      <c r="R48" s="715">
        <v>3861.58</v>
      </c>
      <c r="S48" s="710" t="s">
        <v>112</v>
      </c>
      <c r="T48" s="715">
        <f>77231.7/41</f>
        <v>1883.6999999999998</v>
      </c>
      <c r="U48" s="715">
        <f>82637.92/41</f>
        <v>2015.5590243902438</v>
      </c>
      <c r="V48" s="715" t="s">
        <v>113</v>
      </c>
      <c r="W48" s="437" t="s">
        <v>37</v>
      </c>
      <c r="X48" s="716" t="s">
        <v>142</v>
      </c>
      <c r="Y48" s="710" t="s">
        <v>142</v>
      </c>
      <c r="Z48" s="710" t="s">
        <v>142</v>
      </c>
      <c r="AA48" s="716">
        <v>45870</v>
      </c>
      <c r="AB48" s="716">
        <v>47118</v>
      </c>
      <c r="AC48" s="710" t="s">
        <v>37</v>
      </c>
      <c r="AD48" s="710"/>
      <c r="AE48" s="710"/>
      <c r="AF48" s="715"/>
      <c r="AG48" s="715"/>
      <c r="AH48" s="710" t="s">
        <v>142</v>
      </c>
      <c r="AI48" s="710" t="s">
        <v>142</v>
      </c>
      <c r="AJ48" s="716"/>
      <c r="AK48" s="716"/>
      <c r="AL48" s="710" t="s">
        <v>453</v>
      </c>
      <c r="AM48" s="752" t="s">
        <v>454</v>
      </c>
      <c r="AN48" s="717" t="s">
        <v>455</v>
      </c>
      <c r="AO48" s="710" t="s">
        <v>271</v>
      </c>
      <c r="AP48" s="752" t="s">
        <v>456</v>
      </c>
      <c r="AQ48" s="710">
        <v>625907922</v>
      </c>
      <c r="AR48" s="710" t="s">
        <v>457</v>
      </c>
      <c r="AS48" s="752" t="s">
        <v>458</v>
      </c>
      <c r="AT48" s="710">
        <v>616437101</v>
      </c>
      <c r="AU48" s="710" t="s">
        <v>459</v>
      </c>
    </row>
    <row r="49" spans="1:131" s="327" customFormat="1" hidden="1">
      <c r="A49" s="322"/>
      <c r="B49" s="431" t="s">
        <v>103</v>
      </c>
      <c r="C49" s="432" t="s">
        <v>461</v>
      </c>
      <c r="D49" s="433" t="s">
        <v>161</v>
      </c>
      <c r="E49" s="432" t="s">
        <v>162</v>
      </c>
      <c r="F49" s="433" t="s">
        <v>163</v>
      </c>
      <c r="G49" s="433"/>
      <c r="H49" s="433"/>
      <c r="I49" s="433" t="s">
        <v>108</v>
      </c>
      <c r="J49" s="479" t="s">
        <v>164</v>
      </c>
      <c r="K49" s="444" t="s">
        <v>110</v>
      </c>
      <c r="L49" s="497">
        <v>66180.539999999994</v>
      </c>
      <c r="M49" s="497">
        <v>42632.26</v>
      </c>
      <c r="N49" s="511">
        <v>44312</v>
      </c>
      <c r="O49" s="436">
        <v>7</v>
      </c>
      <c r="P49" s="521">
        <v>45616.52</v>
      </c>
      <c r="Q49" s="434" t="s">
        <v>35</v>
      </c>
      <c r="R49" s="434">
        <v>2131.61</v>
      </c>
      <c r="S49" s="432" t="s">
        <v>112</v>
      </c>
      <c r="T49" s="432" t="s">
        <v>165</v>
      </c>
      <c r="U49" s="432" t="s">
        <v>165</v>
      </c>
      <c r="V49" s="432" t="s">
        <v>113</v>
      </c>
      <c r="W49" s="432" t="s">
        <v>37</v>
      </c>
      <c r="X49" s="432" t="s">
        <v>142</v>
      </c>
      <c r="Y49" s="432" t="s">
        <v>142</v>
      </c>
      <c r="Z49" s="432" t="s">
        <v>142</v>
      </c>
      <c r="AA49" s="438">
        <v>44317</v>
      </c>
      <c r="AB49" s="438">
        <v>45046</v>
      </c>
      <c r="AC49" s="432" t="s">
        <v>35</v>
      </c>
      <c r="AD49" s="432" t="s">
        <v>114</v>
      </c>
      <c r="AE49" s="432" t="s">
        <v>37</v>
      </c>
      <c r="AF49" s="432" t="s">
        <v>142</v>
      </c>
      <c r="AG49" s="432" t="s">
        <v>142</v>
      </c>
      <c r="AH49" s="432" t="s">
        <v>142</v>
      </c>
      <c r="AI49" s="432" t="s">
        <v>142</v>
      </c>
      <c r="AJ49" s="432" t="s">
        <v>142</v>
      </c>
      <c r="AK49" s="432" t="s">
        <v>142</v>
      </c>
      <c r="AL49" s="432" t="s">
        <v>129</v>
      </c>
      <c r="AM49" s="432" t="s">
        <v>166</v>
      </c>
      <c r="AN49" s="432">
        <v>928258674</v>
      </c>
      <c r="AO49" s="432" t="s">
        <v>167</v>
      </c>
      <c r="AP49" s="432" t="s">
        <v>168</v>
      </c>
      <c r="AQ49" s="432">
        <v>928258674</v>
      </c>
      <c r="AR49" s="432" t="s">
        <v>169</v>
      </c>
      <c r="AS49" s="432" t="s">
        <v>170</v>
      </c>
      <c r="AT49" s="432">
        <v>928258674</v>
      </c>
      <c r="AU49" s="432" t="s">
        <v>171</v>
      </c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CH49" s="322"/>
      <c r="CI49" s="322"/>
      <c r="CJ49" s="322"/>
      <c r="CK49" s="322"/>
      <c r="CL49" s="322"/>
      <c r="CM49" s="322"/>
      <c r="CN49" s="322"/>
      <c r="CO49" s="322"/>
      <c r="CP49" s="322"/>
      <c r="CQ49" s="322"/>
      <c r="CR49" s="322"/>
      <c r="CS49" s="322"/>
      <c r="CT49" s="322"/>
      <c r="CU49" s="322"/>
      <c r="CV49" s="322"/>
      <c r="CW49" s="322"/>
      <c r="CX49" s="322"/>
      <c r="CY49" s="322"/>
      <c r="CZ49" s="322"/>
      <c r="DA49" s="322"/>
      <c r="DB49" s="322"/>
      <c r="DC49" s="322"/>
      <c r="DD49" s="322"/>
      <c r="DE49" s="322"/>
      <c r="DF49" s="322"/>
      <c r="DG49" s="322"/>
      <c r="DH49" s="322"/>
      <c r="DI49" s="322"/>
      <c r="DJ49" s="322"/>
      <c r="DK49" s="322"/>
      <c r="DL49" s="322"/>
      <c r="DM49" s="322"/>
      <c r="DN49" s="322"/>
      <c r="DO49" s="322"/>
      <c r="DP49" s="322"/>
      <c r="DQ49" s="322"/>
      <c r="DR49" s="322"/>
      <c r="DS49" s="322"/>
      <c r="DT49" s="322"/>
      <c r="DU49" s="322"/>
      <c r="DV49" s="322"/>
      <c r="DW49" s="322"/>
      <c r="DX49" s="322"/>
      <c r="DY49" s="322"/>
      <c r="DZ49" s="322"/>
      <c r="EA49" s="322"/>
    </row>
    <row r="50" spans="1:131" s="322" customFormat="1" ht="29.25" hidden="1" customHeight="1">
      <c r="A50" s="321"/>
      <c r="B50" s="431">
        <v>66</v>
      </c>
      <c r="C50" s="432" t="s">
        <v>461</v>
      </c>
      <c r="D50" s="433" t="s">
        <v>161</v>
      </c>
      <c r="E50" s="432" t="s">
        <v>176</v>
      </c>
      <c r="F50" s="433" t="s">
        <v>177</v>
      </c>
      <c r="G50" s="433"/>
      <c r="H50" s="433"/>
      <c r="I50" s="433" t="s">
        <v>124</v>
      </c>
      <c r="J50" s="479" t="s">
        <v>178</v>
      </c>
      <c r="K50" s="444" t="s">
        <v>110</v>
      </c>
      <c r="L50" s="498">
        <v>84540.08</v>
      </c>
      <c r="M50" s="497">
        <v>63840.88</v>
      </c>
      <c r="N50" s="511">
        <v>45137</v>
      </c>
      <c r="O50" s="436">
        <v>7</v>
      </c>
      <c r="P50" s="521">
        <v>68309.740000000005</v>
      </c>
      <c r="Q50" s="434" t="s">
        <v>35</v>
      </c>
      <c r="R50" s="434">
        <v>3192</v>
      </c>
      <c r="S50" s="432" t="s">
        <v>112</v>
      </c>
      <c r="T50" s="434" t="s">
        <v>165</v>
      </c>
      <c r="U50" s="434" t="s">
        <v>165</v>
      </c>
      <c r="V50" s="434" t="s">
        <v>179</v>
      </c>
      <c r="W50" s="437" t="s">
        <v>37</v>
      </c>
      <c r="X50" s="438"/>
      <c r="Y50" s="432"/>
      <c r="Z50" s="432"/>
      <c r="AA50" s="438">
        <v>45170</v>
      </c>
      <c r="AB50" s="438">
        <v>45900</v>
      </c>
      <c r="AC50" s="432" t="s">
        <v>35</v>
      </c>
      <c r="AD50" s="432" t="s">
        <v>175</v>
      </c>
      <c r="AE50" s="432" t="s">
        <v>37</v>
      </c>
      <c r="AF50" s="432"/>
      <c r="AG50" s="432"/>
      <c r="AH50" s="432"/>
      <c r="AI50" s="432"/>
      <c r="AJ50" s="438"/>
      <c r="AK50" s="438"/>
      <c r="AL50" s="432" t="s">
        <v>172</v>
      </c>
      <c r="AM50" s="330" t="s">
        <v>180</v>
      </c>
      <c r="AN50" s="432" t="s">
        <v>181</v>
      </c>
      <c r="AO50" s="432" t="s">
        <v>182</v>
      </c>
      <c r="AP50" s="330" t="s">
        <v>180</v>
      </c>
      <c r="AQ50" s="432" t="s">
        <v>181</v>
      </c>
      <c r="AR50" s="432" t="s">
        <v>182</v>
      </c>
      <c r="AS50" s="330" t="s">
        <v>183</v>
      </c>
      <c r="AT50" s="432" t="s">
        <v>184</v>
      </c>
      <c r="AU50" s="432" t="s">
        <v>185</v>
      </c>
      <c r="BP50" s="321"/>
      <c r="BQ50" s="321"/>
      <c r="BR50" s="321"/>
      <c r="BS50" s="321"/>
      <c r="BT50" s="321"/>
      <c r="BU50" s="321"/>
      <c r="BV50" s="321"/>
      <c r="BW50" s="321"/>
      <c r="BX50" s="321"/>
      <c r="BY50" s="321"/>
      <c r="BZ50" s="321"/>
      <c r="CA50" s="321"/>
      <c r="DB50" s="321"/>
      <c r="DC50" s="321"/>
      <c r="DD50" s="321"/>
      <c r="DU50" s="321"/>
      <c r="DV50" s="321"/>
      <c r="DW50" s="321"/>
      <c r="DX50" s="321"/>
      <c r="DY50" s="321"/>
      <c r="DZ50" s="321"/>
      <c r="EA50" s="321"/>
    </row>
    <row r="51" spans="1:131" s="321" customFormat="1" ht="28.5" hidden="1">
      <c r="A51" s="66"/>
      <c r="B51" s="431" t="s">
        <v>103</v>
      </c>
      <c r="C51" s="432" t="s">
        <v>462</v>
      </c>
      <c r="D51" s="433" t="s">
        <v>463</v>
      </c>
      <c r="E51" s="432" t="s">
        <v>464</v>
      </c>
      <c r="F51" s="433" t="s">
        <v>465</v>
      </c>
      <c r="G51" s="433"/>
      <c r="H51" s="433"/>
      <c r="I51" s="433" t="s">
        <v>108</v>
      </c>
      <c r="J51" s="479" t="s">
        <v>466</v>
      </c>
      <c r="K51" s="433" t="s">
        <v>126</v>
      </c>
      <c r="L51" s="497">
        <v>20970</v>
      </c>
      <c r="M51" s="497">
        <v>16480</v>
      </c>
      <c r="N51" s="511">
        <v>43465</v>
      </c>
      <c r="O51" s="436">
        <v>7</v>
      </c>
      <c r="P51" s="521">
        <f>M51*O51%+M51</f>
        <v>17633.599999999999</v>
      </c>
      <c r="Q51" s="434" t="s">
        <v>37</v>
      </c>
      <c r="R51" s="434"/>
      <c r="S51" s="432" t="s">
        <v>112</v>
      </c>
      <c r="T51" s="434">
        <v>457.77</v>
      </c>
      <c r="U51" s="434">
        <v>487.52</v>
      </c>
      <c r="V51" s="432" t="s">
        <v>154</v>
      </c>
      <c r="W51" s="432" t="s">
        <v>35</v>
      </c>
      <c r="X51" s="435">
        <v>44620</v>
      </c>
      <c r="Y51" s="441">
        <v>17155.099999999999</v>
      </c>
      <c r="Z51" s="442">
        <f>Y51+(Y51*7%)</f>
        <v>18355.956999999999</v>
      </c>
      <c r="AA51" s="438">
        <v>43466</v>
      </c>
      <c r="AB51" s="438">
        <v>44561</v>
      </c>
      <c r="AC51" s="432" t="s">
        <v>35</v>
      </c>
      <c r="AD51" s="432" t="s">
        <v>114</v>
      </c>
      <c r="AE51" s="432" t="s">
        <v>35</v>
      </c>
      <c r="AF51" s="434">
        <v>10986.66</v>
      </c>
      <c r="AG51" s="434">
        <f>10986.66*7%+(10986.66)</f>
        <v>11755.726199999999</v>
      </c>
      <c r="AH51" s="434">
        <f>10986.66/24</f>
        <v>457.77749999999997</v>
      </c>
      <c r="AI51" s="434">
        <f>11755.73/24</f>
        <v>489.8220833333333</v>
      </c>
      <c r="AJ51" s="438">
        <v>44562</v>
      </c>
      <c r="AK51" s="438">
        <v>45291</v>
      </c>
      <c r="AL51" s="558" t="s">
        <v>115</v>
      </c>
      <c r="AM51" s="432" t="s">
        <v>467</v>
      </c>
      <c r="AN51" s="437" t="s">
        <v>468</v>
      </c>
      <c r="AO51" s="432" t="s">
        <v>469</v>
      </c>
      <c r="AP51" s="432" t="s">
        <v>470</v>
      </c>
      <c r="AQ51" s="432" t="s">
        <v>471</v>
      </c>
      <c r="AR51" s="432" t="s">
        <v>472</v>
      </c>
      <c r="AS51" s="432" t="s">
        <v>467</v>
      </c>
      <c r="AT51" s="432">
        <v>928364433</v>
      </c>
      <c r="AU51" s="432" t="s">
        <v>473</v>
      </c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</row>
    <row r="52" spans="1:131" s="321" customFormat="1" ht="27" hidden="1" customHeight="1">
      <c r="B52" s="431" t="s">
        <v>103</v>
      </c>
      <c r="C52" s="432" t="s">
        <v>462</v>
      </c>
      <c r="D52" s="433" t="s">
        <v>474</v>
      </c>
      <c r="E52" s="432" t="s">
        <v>475</v>
      </c>
      <c r="F52" s="433" t="s">
        <v>476</v>
      </c>
      <c r="G52" s="433"/>
      <c r="H52" s="433"/>
      <c r="I52" s="433" t="s">
        <v>108</v>
      </c>
      <c r="J52" s="433" t="s">
        <v>477</v>
      </c>
      <c r="K52" s="433" t="s">
        <v>126</v>
      </c>
      <c r="L52" s="497">
        <v>11958</v>
      </c>
      <c r="M52" s="497">
        <v>10035</v>
      </c>
      <c r="N52" s="511">
        <v>44137</v>
      </c>
      <c r="O52" s="436">
        <v>7</v>
      </c>
      <c r="P52" s="521">
        <v>10737.45</v>
      </c>
      <c r="Q52" s="434" t="s">
        <v>37</v>
      </c>
      <c r="R52" s="434"/>
      <c r="S52" s="432" t="s">
        <v>141</v>
      </c>
      <c r="T52" s="434">
        <v>3345</v>
      </c>
      <c r="U52" s="434">
        <v>3579.15</v>
      </c>
      <c r="V52" s="434" t="s">
        <v>113</v>
      </c>
      <c r="W52" s="437" t="s">
        <v>37</v>
      </c>
      <c r="X52" s="438" t="s">
        <v>142</v>
      </c>
      <c r="Y52" s="432" t="s">
        <v>142</v>
      </c>
      <c r="Z52" s="432" t="s">
        <v>142</v>
      </c>
      <c r="AA52" s="438">
        <v>44137</v>
      </c>
      <c r="AB52" s="438">
        <v>45231</v>
      </c>
      <c r="AC52" s="432" t="s">
        <v>35</v>
      </c>
      <c r="AD52" s="432" t="s">
        <v>175</v>
      </c>
      <c r="AE52" s="432" t="s">
        <v>35</v>
      </c>
      <c r="AF52" s="436">
        <v>7920</v>
      </c>
      <c r="AG52" s="436">
        <f>7920+(7920*7%)</f>
        <v>8474.4</v>
      </c>
      <c r="AH52" s="432" t="s">
        <v>142</v>
      </c>
      <c r="AI52" s="436">
        <v>4237.2</v>
      </c>
      <c r="AJ52" s="438">
        <v>45232</v>
      </c>
      <c r="AK52" s="438">
        <v>45962</v>
      </c>
      <c r="AL52" s="432" t="s">
        <v>453</v>
      </c>
      <c r="AM52" s="437" t="s">
        <v>478</v>
      </c>
      <c r="AN52" s="432">
        <v>922279335</v>
      </c>
      <c r="AO52" s="432" t="s">
        <v>479</v>
      </c>
      <c r="AP52" s="432" t="s">
        <v>480</v>
      </c>
      <c r="AQ52" s="432">
        <v>922279335</v>
      </c>
      <c r="AR52" s="432" t="s">
        <v>479</v>
      </c>
      <c r="AS52" s="432" t="s">
        <v>481</v>
      </c>
      <c r="AT52" s="432">
        <v>922279335</v>
      </c>
      <c r="AU52" s="432" t="s">
        <v>482</v>
      </c>
      <c r="AV52" s="322"/>
      <c r="AW52" s="322"/>
      <c r="AX52" s="322"/>
      <c r="AY52" s="322"/>
      <c r="AZ52" s="322"/>
      <c r="BA52" s="322"/>
      <c r="BB52" s="322"/>
      <c r="BC52" s="322"/>
      <c r="BD52" s="322"/>
      <c r="BE52" s="322"/>
      <c r="BF52" s="322"/>
      <c r="BG52" s="322"/>
      <c r="BH52" s="322"/>
      <c r="BI52" s="322"/>
      <c r="BJ52" s="322"/>
      <c r="BK52" s="322"/>
      <c r="BL52" s="322"/>
      <c r="BM52" s="322"/>
      <c r="BN52" s="322"/>
      <c r="BO52" s="322"/>
      <c r="CB52" s="322"/>
      <c r="CC52" s="322"/>
      <c r="CD52" s="322"/>
      <c r="CE52" s="322"/>
      <c r="CF52" s="322"/>
      <c r="CG52" s="322"/>
      <c r="CH52" s="322"/>
      <c r="CI52" s="322"/>
      <c r="CJ52" s="322"/>
      <c r="CK52" s="322"/>
      <c r="CL52" s="322"/>
      <c r="CM52" s="322"/>
      <c r="CN52" s="322"/>
      <c r="CO52" s="322"/>
      <c r="CP52" s="322"/>
      <c r="CQ52" s="322"/>
      <c r="CR52" s="322"/>
      <c r="CS52" s="322"/>
      <c r="CT52" s="322"/>
      <c r="CU52" s="322"/>
      <c r="CV52" s="322"/>
      <c r="CW52" s="322"/>
      <c r="CX52" s="322"/>
      <c r="CY52" s="322"/>
      <c r="CZ52" s="322"/>
      <c r="DA52" s="322"/>
      <c r="DE52" s="322"/>
      <c r="DF52" s="322"/>
      <c r="DG52" s="322"/>
      <c r="DH52" s="322"/>
      <c r="DI52" s="322"/>
      <c r="DJ52" s="322"/>
      <c r="DK52" s="322"/>
      <c r="DL52" s="322"/>
      <c r="DM52" s="322"/>
      <c r="DN52" s="322"/>
      <c r="DO52" s="322"/>
      <c r="DP52" s="322"/>
      <c r="DQ52" s="322"/>
      <c r="DR52" s="322"/>
      <c r="DS52" s="322"/>
      <c r="DT52" s="322"/>
    </row>
    <row r="53" spans="1:131" s="321" customFormat="1" ht="27" hidden="1" customHeight="1">
      <c r="B53" s="431" t="s">
        <v>124</v>
      </c>
      <c r="C53" s="432" t="s">
        <v>462</v>
      </c>
      <c r="D53" s="433" t="s">
        <v>474</v>
      </c>
      <c r="E53" s="432" t="s">
        <v>483</v>
      </c>
      <c r="F53" s="433" t="s">
        <v>476</v>
      </c>
      <c r="G53" s="433"/>
      <c r="H53" s="433"/>
      <c r="I53" s="748" t="s">
        <v>172</v>
      </c>
      <c r="J53" s="433" t="s">
        <v>484</v>
      </c>
      <c r="K53" s="433" t="s">
        <v>126</v>
      </c>
      <c r="L53" s="497">
        <v>16996.2</v>
      </c>
      <c r="M53" s="497">
        <v>12690</v>
      </c>
      <c r="N53" s="511">
        <v>45869</v>
      </c>
      <c r="O53" s="436">
        <v>7</v>
      </c>
      <c r="P53" s="521">
        <v>13578.3</v>
      </c>
      <c r="Q53" s="434" t="s">
        <v>37</v>
      </c>
      <c r="R53" s="434"/>
      <c r="S53" s="432" t="s">
        <v>141</v>
      </c>
      <c r="T53" s="434"/>
      <c r="U53" s="434">
        <f>P53/3</f>
        <v>4526.0999999999995</v>
      </c>
      <c r="V53" s="434" t="s">
        <v>113</v>
      </c>
      <c r="W53" s="437" t="s">
        <v>37</v>
      </c>
      <c r="X53" s="438"/>
      <c r="Y53" s="432"/>
      <c r="Z53" s="432"/>
      <c r="AA53" s="438">
        <v>45963</v>
      </c>
      <c r="AB53" s="438">
        <v>47058</v>
      </c>
      <c r="AC53" s="432" t="s">
        <v>35</v>
      </c>
      <c r="AD53" s="432" t="s">
        <v>485</v>
      </c>
      <c r="AE53" s="432" t="s">
        <v>37</v>
      </c>
      <c r="AF53" s="436"/>
      <c r="AG53" s="436"/>
      <c r="AH53" s="432"/>
      <c r="AI53" s="436"/>
      <c r="AJ53" s="438"/>
      <c r="AK53" s="438"/>
      <c r="AL53" s="432" t="s">
        <v>453</v>
      </c>
      <c r="AM53" s="437" t="s">
        <v>478</v>
      </c>
      <c r="AN53" s="432">
        <v>922279335</v>
      </c>
      <c r="AO53" s="432" t="s">
        <v>479</v>
      </c>
      <c r="AP53" s="432" t="s">
        <v>480</v>
      </c>
      <c r="AQ53" s="432">
        <v>922279335</v>
      </c>
      <c r="AR53" s="432" t="s">
        <v>479</v>
      </c>
      <c r="AS53" s="432" t="s">
        <v>481</v>
      </c>
      <c r="AT53" s="432">
        <v>922279335</v>
      </c>
      <c r="AU53" s="432" t="s">
        <v>482</v>
      </c>
      <c r="AV53" s="322"/>
      <c r="AW53" s="322"/>
      <c r="AX53" s="322"/>
      <c r="AY53" s="322"/>
      <c r="AZ53" s="322"/>
      <c r="BA53" s="322"/>
      <c r="BB53" s="322"/>
      <c r="BC53" s="322"/>
      <c r="BD53" s="322"/>
      <c r="BE53" s="322"/>
      <c r="BF53" s="322"/>
      <c r="BG53" s="322"/>
      <c r="BH53" s="322"/>
      <c r="BI53" s="322"/>
      <c r="BJ53" s="322"/>
      <c r="BK53" s="322"/>
      <c r="BL53" s="322"/>
      <c r="BM53" s="322"/>
      <c r="BN53" s="322"/>
      <c r="BO53" s="322"/>
      <c r="CB53" s="322"/>
      <c r="CC53" s="322"/>
      <c r="CD53" s="322"/>
      <c r="CE53" s="322"/>
      <c r="CF53" s="322"/>
      <c r="CG53" s="322"/>
      <c r="CH53" s="322"/>
      <c r="CI53" s="322"/>
      <c r="CJ53" s="322"/>
      <c r="CK53" s="322"/>
      <c r="CL53" s="322"/>
      <c r="CM53" s="322"/>
      <c r="CN53" s="322"/>
      <c r="CO53" s="322"/>
      <c r="CP53" s="322"/>
      <c r="CQ53" s="322"/>
      <c r="CR53" s="322"/>
      <c r="CS53" s="322"/>
      <c r="CT53" s="322"/>
      <c r="CU53" s="322"/>
      <c r="CV53" s="322"/>
      <c r="CW53" s="322"/>
      <c r="CX53" s="322"/>
      <c r="CY53" s="322"/>
      <c r="CZ53" s="322"/>
      <c r="DA53" s="322"/>
      <c r="DE53" s="322"/>
      <c r="DF53" s="322"/>
      <c r="DG53" s="322"/>
      <c r="DH53" s="322"/>
      <c r="DI53" s="322"/>
      <c r="DJ53" s="322"/>
      <c r="DK53" s="322"/>
      <c r="DL53" s="322"/>
      <c r="DM53" s="322"/>
      <c r="DN53" s="322"/>
      <c r="DO53" s="322"/>
      <c r="DP53" s="322"/>
      <c r="DQ53" s="322"/>
      <c r="DR53" s="322"/>
      <c r="DS53" s="322"/>
      <c r="DT53" s="322"/>
    </row>
    <row r="54" spans="1:131" ht="34.5" hidden="1" customHeight="1">
      <c r="A54" s="322"/>
      <c r="B54" s="431">
        <v>64</v>
      </c>
      <c r="C54" s="432" t="s">
        <v>462</v>
      </c>
      <c r="D54" s="440" t="s">
        <v>486</v>
      </c>
      <c r="E54" s="437" t="s">
        <v>201</v>
      </c>
      <c r="F54" s="440" t="s">
        <v>202</v>
      </c>
      <c r="G54" s="440"/>
      <c r="H54" s="440"/>
      <c r="I54" s="440" t="s">
        <v>108</v>
      </c>
      <c r="J54" s="440" t="s">
        <v>203</v>
      </c>
      <c r="K54" s="444" t="s">
        <v>126</v>
      </c>
      <c r="L54" s="499">
        <v>22080</v>
      </c>
      <c r="M54" s="497">
        <v>18582</v>
      </c>
      <c r="N54" s="511">
        <v>44221</v>
      </c>
      <c r="O54" s="436">
        <v>7</v>
      </c>
      <c r="P54" s="521">
        <f>M54*O54%+M54</f>
        <v>19882.740000000002</v>
      </c>
      <c r="Q54" s="434" t="s">
        <v>37</v>
      </c>
      <c r="R54" s="434"/>
      <c r="S54" s="432" t="s">
        <v>112</v>
      </c>
      <c r="T54" s="434">
        <v>77.42</v>
      </c>
      <c r="U54" s="434">
        <v>82.838999999999999</v>
      </c>
      <c r="V54" s="432" t="s">
        <v>113</v>
      </c>
      <c r="W54" s="432" t="s">
        <v>37</v>
      </c>
      <c r="X54" s="432" t="s">
        <v>142</v>
      </c>
      <c r="Y54" s="432" t="s">
        <v>142</v>
      </c>
      <c r="Z54" s="432" t="s">
        <v>142</v>
      </c>
      <c r="AA54" s="438">
        <v>44228</v>
      </c>
      <c r="AB54" s="438">
        <v>46053</v>
      </c>
      <c r="AC54" s="432" t="s">
        <v>37</v>
      </c>
      <c r="AD54" s="432" t="s">
        <v>142</v>
      </c>
      <c r="AE54" s="432" t="s">
        <v>142</v>
      </c>
      <c r="AF54" s="432" t="s">
        <v>142</v>
      </c>
      <c r="AG54" s="432" t="s">
        <v>142</v>
      </c>
      <c r="AH54" s="432" t="s">
        <v>142</v>
      </c>
      <c r="AI54" s="432" t="s">
        <v>142</v>
      </c>
      <c r="AJ54" s="432" t="s">
        <v>142</v>
      </c>
      <c r="AK54" s="432" t="s">
        <v>142</v>
      </c>
      <c r="AL54" s="558" t="s">
        <v>115</v>
      </c>
      <c r="AM54" s="432" t="s">
        <v>204</v>
      </c>
      <c r="AN54" s="432">
        <v>94113052</v>
      </c>
      <c r="AO54" s="432" t="s">
        <v>205</v>
      </c>
      <c r="AP54" s="432" t="s">
        <v>206</v>
      </c>
      <c r="AQ54" s="432">
        <v>628280595</v>
      </c>
      <c r="AR54" s="432" t="s">
        <v>207</v>
      </c>
      <c r="AS54" s="432" t="s">
        <v>37</v>
      </c>
      <c r="AT54" s="432">
        <v>941135052</v>
      </c>
      <c r="AU54" s="432" t="s">
        <v>208</v>
      </c>
      <c r="AV54" s="322"/>
      <c r="AW54" s="322"/>
      <c r="AX54" s="322"/>
      <c r="AY54" s="322"/>
      <c r="AZ54" s="322"/>
      <c r="BA54" s="322"/>
      <c r="BB54" s="322"/>
      <c r="BC54" s="322"/>
      <c r="BD54" s="322"/>
      <c r="BE54" s="322"/>
      <c r="BF54" s="322"/>
      <c r="BG54" s="322"/>
      <c r="BH54" s="322"/>
      <c r="BI54" s="322"/>
      <c r="BJ54" s="322"/>
      <c r="BK54" s="322"/>
      <c r="BL54" s="322"/>
      <c r="BM54" s="322"/>
      <c r="BN54" s="322"/>
      <c r="BO54" s="322"/>
      <c r="BP54" s="322"/>
      <c r="BQ54" s="322"/>
      <c r="BR54" s="322"/>
      <c r="BS54" s="322"/>
      <c r="BT54" s="322"/>
      <c r="BU54" s="322"/>
      <c r="BV54" s="322"/>
      <c r="BW54" s="322"/>
      <c r="BX54" s="322"/>
      <c r="BY54" s="322"/>
      <c r="BZ54" s="322"/>
      <c r="CA54" s="322"/>
      <c r="CB54" s="322"/>
      <c r="CC54" s="322"/>
      <c r="CD54" s="322"/>
      <c r="CE54" s="322"/>
      <c r="CF54" s="322"/>
      <c r="CG54" s="322"/>
      <c r="CH54" s="322"/>
      <c r="CI54" s="322"/>
      <c r="CJ54" s="322"/>
      <c r="CK54" s="322"/>
      <c r="CL54" s="322"/>
      <c r="CM54" s="322"/>
      <c r="CN54" s="322"/>
      <c r="CO54" s="322"/>
      <c r="CP54" s="322"/>
      <c r="CQ54" s="322"/>
      <c r="CR54" s="322"/>
      <c r="CS54" s="322"/>
      <c r="CT54" s="322"/>
      <c r="CU54" s="322"/>
      <c r="CV54" s="322"/>
      <c r="CW54" s="322"/>
      <c r="CX54" s="322"/>
      <c r="CY54" s="322"/>
      <c r="CZ54" s="322"/>
      <c r="DA54" s="322"/>
      <c r="DB54" s="322"/>
      <c r="DC54" s="322"/>
      <c r="DD54" s="322"/>
      <c r="DE54" s="322"/>
      <c r="DF54" s="322"/>
      <c r="DG54" s="322"/>
      <c r="DH54" s="322"/>
      <c r="DI54" s="322"/>
      <c r="DJ54" s="322"/>
      <c r="DK54" s="322"/>
      <c r="DL54" s="322"/>
      <c r="DM54" s="322"/>
      <c r="DN54" s="322"/>
      <c r="DO54" s="322"/>
      <c r="DP54" s="322"/>
      <c r="DQ54" s="322"/>
      <c r="DR54" s="322"/>
      <c r="DS54" s="322"/>
      <c r="DT54" s="322"/>
      <c r="DU54" s="322"/>
      <c r="DV54" s="322"/>
      <c r="DW54" s="322"/>
      <c r="DX54" s="322"/>
      <c r="DY54" s="322"/>
      <c r="DZ54" s="322"/>
      <c r="EA54" s="322"/>
    </row>
    <row r="55" spans="1:131" ht="44.25" hidden="1" customHeight="1">
      <c r="A55" s="322"/>
      <c r="B55" s="431" t="s">
        <v>103</v>
      </c>
      <c r="C55" s="432" t="s">
        <v>462</v>
      </c>
      <c r="D55" s="433" t="s">
        <v>487</v>
      </c>
      <c r="E55" s="432" t="s">
        <v>277</v>
      </c>
      <c r="F55" s="570" t="s">
        <v>488</v>
      </c>
      <c r="G55" s="570"/>
      <c r="H55" s="570"/>
      <c r="I55" s="443" t="s">
        <v>108</v>
      </c>
      <c r="J55" s="433" t="s">
        <v>489</v>
      </c>
      <c r="K55" s="433" t="s">
        <v>110</v>
      </c>
      <c r="L55" s="497">
        <v>57780.47</v>
      </c>
      <c r="M55" s="497">
        <v>45500</v>
      </c>
      <c r="N55" s="511">
        <v>44221</v>
      </c>
      <c r="O55" s="436">
        <v>7</v>
      </c>
      <c r="P55" s="521">
        <v>48685</v>
      </c>
      <c r="Q55" s="434" t="s">
        <v>35</v>
      </c>
      <c r="R55" s="434" t="s">
        <v>298</v>
      </c>
      <c r="S55" s="432" t="s">
        <v>112</v>
      </c>
      <c r="T55" s="432" t="s">
        <v>112</v>
      </c>
      <c r="U55" s="432"/>
      <c r="V55" s="432" t="s">
        <v>179</v>
      </c>
      <c r="W55" s="437" t="s">
        <v>35</v>
      </c>
      <c r="X55" s="438">
        <v>44652</v>
      </c>
      <c r="Y55" s="441">
        <v>58093.69</v>
      </c>
      <c r="Z55" s="434">
        <f>Y55+(Y55*7%)</f>
        <v>62160.248300000007</v>
      </c>
      <c r="AA55" s="438">
        <v>44228</v>
      </c>
      <c r="AB55" s="438">
        <v>44957</v>
      </c>
      <c r="AC55" s="432" t="s">
        <v>35</v>
      </c>
      <c r="AD55" s="432" t="s">
        <v>490</v>
      </c>
      <c r="AE55" s="432" t="s">
        <v>35</v>
      </c>
      <c r="AF55" s="432" t="s">
        <v>142</v>
      </c>
      <c r="AG55" s="432" t="s">
        <v>142</v>
      </c>
      <c r="AH55" s="432" t="s">
        <v>491</v>
      </c>
      <c r="AI55" s="432" t="s">
        <v>142</v>
      </c>
      <c r="AJ55" s="432" t="s">
        <v>492</v>
      </c>
      <c r="AK55" s="432" t="s">
        <v>493</v>
      </c>
      <c r="AL55" s="558" t="s">
        <v>115</v>
      </c>
      <c r="AM55" s="432" t="s">
        <v>280</v>
      </c>
      <c r="AN55" s="437" t="s">
        <v>281</v>
      </c>
      <c r="AO55" s="432" t="s">
        <v>282</v>
      </c>
      <c r="AP55" s="432" t="s">
        <v>280</v>
      </c>
      <c r="AQ55" s="437" t="s">
        <v>281</v>
      </c>
      <c r="AR55" s="432" t="s">
        <v>283</v>
      </c>
      <c r="AS55" s="432" t="s">
        <v>284</v>
      </c>
      <c r="AT55" s="437" t="s">
        <v>494</v>
      </c>
      <c r="AU55" s="432" t="s">
        <v>285</v>
      </c>
      <c r="AV55" s="322"/>
      <c r="AW55" s="322"/>
      <c r="AX55" s="322"/>
      <c r="AY55" s="322"/>
      <c r="AZ55" s="322"/>
      <c r="BA55" s="322"/>
      <c r="BB55" s="322"/>
      <c r="BC55" s="322"/>
      <c r="BD55" s="322"/>
      <c r="BE55" s="322"/>
      <c r="BF55" s="322"/>
      <c r="BG55" s="322"/>
      <c r="BH55" s="322"/>
      <c r="BI55" s="322"/>
      <c r="BJ55" s="322"/>
      <c r="BK55" s="322"/>
      <c r="BL55" s="322"/>
      <c r="BM55" s="322"/>
      <c r="BN55" s="322"/>
      <c r="BO55" s="322"/>
      <c r="BP55" s="322"/>
      <c r="BQ55" s="322"/>
      <c r="BR55" s="322"/>
      <c r="BS55" s="322"/>
      <c r="BT55" s="322"/>
      <c r="BU55" s="322"/>
      <c r="BV55" s="322"/>
      <c r="BW55" s="322"/>
      <c r="BX55" s="322"/>
      <c r="BY55" s="322"/>
      <c r="BZ55" s="322"/>
      <c r="CA55" s="322"/>
      <c r="CB55" s="322"/>
      <c r="CC55" s="322"/>
      <c r="CD55" s="322"/>
      <c r="CE55" s="322"/>
      <c r="CF55" s="322"/>
      <c r="CG55" s="322"/>
      <c r="CH55" s="322"/>
      <c r="CI55" s="322"/>
      <c r="CJ55" s="322"/>
      <c r="CK55" s="322"/>
      <c r="CL55" s="322"/>
      <c r="CM55" s="322"/>
      <c r="CN55" s="322"/>
      <c r="CO55" s="322"/>
      <c r="CP55" s="322"/>
      <c r="CQ55" s="322"/>
      <c r="CR55" s="322"/>
      <c r="CS55" s="322"/>
      <c r="CT55" s="322"/>
      <c r="CU55" s="322"/>
      <c r="CV55" s="322"/>
      <c r="CW55" s="322"/>
      <c r="CX55" s="322"/>
      <c r="CY55" s="322"/>
      <c r="CZ55" s="322"/>
      <c r="DA55" s="322"/>
      <c r="DB55" s="322"/>
      <c r="DC55" s="322"/>
      <c r="DD55" s="322"/>
      <c r="DE55" s="322"/>
      <c r="DF55" s="322"/>
      <c r="DG55" s="322"/>
      <c r="DH55" s="322"/>
      <c r="DI55" s="322"/>
      <c r="DJ55" s="322"/>
      <c r="DK55" s="322"/>
      <c r="DL55" s="322"/>
      <c r="DM55" s="322"/>
      <c r="DN55" s="322"/>
      <c r="DO55" s="322"/>
      <c r="DP55" s="322"/>
      <c r="DQ55" s="322"/>
      <c r="DR55" s="322"/>
      <c r="DS55" s="322"/>
      <c r="DT55" s="322"/>
      <c r="DU55" s="322"/>
      <c r="DV55" s="322"/>
      <c r="DW55" s="322"/>
      <c r="DX55" s="322"/>
      <c r="DY55" s="322"/>
      <c r="DZ55" s="322"/>
      <c r="EA55" s="322"/>
    </row>
    <row r="56" spans="1:131" s="321" customFormat="1" ht="36" hidden="1" customHeight="1">
      <c r="A56" s="322"/>
      <c r="B56" s="431">
        <v>59</v>
      </c>
      <c r="C56" s="432" t="s">
        <v>462</v>
      </c>
      <c r="D56" s="440" t="s">
        <v>234</v>
      </c>
      <c r="E56" s="432" t="s">
        <v>235</v>
      </c>
      <c r="F56" s="433" t="s">
        <v>236</v>
      </c>
      <c r="G56" s="433"/>
      <c r="H56" s="433"/>
      <c r="I56" s="433" t="s">
        <v>108</v>
      </c>
      <c r="J56" s="433" t="s">
        <v>237</v>
      </c>
      <c r="K56" s="433" t="s">
        <v>126</v>
      </c>
      <c r="L56" s="497">
        <v>8264.1</v>
      </c>
      <c r="M56" s="497">
        <v>8264.1</v>
      </c>
      <c r="N56" s="511">
        <v>44560</v>
      </c>
      <c r="O56" s="436">
        <v>7</v>
      </c>
      <c r="P56" s="521">
        <v>8842.58</v>
      </c>
      <c r="Q56" s="434" t="s">
        <v>37</v>
      </c>
      <c r="R56" s="434"/>
      <c r="S56" s="432" t="s">
        <v>112</v>
      </c>
      <c r="T56" s="432"/>
      <c r="U56" s="432"/>
      <c r="V56" s="432"/>
      <c r="W56" s="1051" t="s">
        <v>35</v>
      </c>
      <c r="X56" s="1052" t="s">
        <v>238</v>
      </c>
      <c r="Y56" s="1050" t="s">
        <v>239</v>
      </c>
      <c r="Z56" s="434">
        <v>9538.8799999999992</v>
      </c>
      <c r="AA56" s="438">
        <v>44562</v>
      </c>
      <c r="AB56" s="438">
        <v>46387</v>
      </c>
      <c r="AC56" s="432" t="s">
        <v>37</v>
      </c>
      <c r="AD56" s="432"/>
      <c r="AE56" s="432"/>
      <c r="AF56" s="432"/>
      <c r="AG56" s="432"/>
      <c r="AH56" s="432"/>
      <c r="AI56" s="432"/>
      <c r="AJ56" s="432"/>
      <c r="AK56" s="432"/>
      <c r="AL56" s="558"/>
      <c r="AM56" s="432" t="s">
        <v>240</v>
      </c>
      <c r="AN56" s="432" t="s">
        <v>241</v>
      </c>
      <c r="AO56" s="432" t="s">
        <v>134</v>
      </c>
      <c r="AP56" s="432" t="s">
        <v>242</v>
      </c>
      <c r="AQ56" s="437" t="s">
        <v>495</v>
      </c>
      <c r="AR56" s="432" t="s">
        <v>157</v>
      </c>
      <c r="AS56" s="432" t="s">
        <v>244</v>
      </c>
      <c r="AT56" s="432">
        <v>649506757</v>
      </c>
      <c r="AU56" s="432" t="s">
        <v>496</v>
      </c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322"/>
      <c r="BQ56" s="322"/>
      <c r="BR56" s="322"/>
      <c r="BS56" s="322"/>
      <c r="BT56" s="322"/>
      <c r="BU56" s="322"/>
      <c r="BV56" s="322"/>
      <c r="BW56" s="322"/>
      <c r="BX56" s="322"/>
      <c r="BY56" s="322"/>
      <c r="BZ56" s="322"/>
      <c r="CA56" s="322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322"/>
      <c r="DC56" s="322"/>
      <c r="DD56" s="322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66"/>
      <c r="DU56" s="322"/>
      <c r="DV56" s="322"/>
      <c r="DW56" s="322"/>
      <c r="DX56" s="322"/>
      <c r="DY56" s="322"/>
      <c r="DZ56" s="322"/>
      <c r="EA56" s="322"/>
    </row>
    <row r="57" spans="1:131" s="322" customFormat="1" ht="36" hidden="1" customHeight="1">
      <c r="A57" s="581"/>
      <c r="B57" s="431"/>
      <c r="C57" s="432" t="s">
        <v>462</v>
      </c>
      <c r="D57" s="433" t="s">
        <v>487</v>
      </c>
      <c r="E57" s="431" t="s">
        <v>497</v>
      </c>
      <c r="F57" s="570" t="s">
        <v>498</v>
      </c>
      <c r="G57" s="570"/>
      <c r="H57" s="570"/>
      <c r="I57" s="443" t="s">
        <v>172</v>
      </c>
      <c r="J57" s="443" t="s">
        <v>499</v>
      </c>
      <c r="K57" s="433" t="s">
        <v>126</v>
      </c>
      <c r="L57" s="497">
        <v>59737.06</v>
      </c>
      <c r="M57" s="497">
        <v>41250</v>
      </c>
      <c r="N57" s="511">
        <v>45504</v>
      </c>
      <c r="O57" s="436">
        <v>7</v>
      </c>
      <c r="P57" s="521">
        <v>44137.5</v>
      </c>
      <c r="Q57" s="434" t="s">
        <v>37</v>
      </c>
      <c r="R57" s="434"/>
      <c r="S57" s="437" t="s">
        <v>500</v>
      </c>
      <c r="T57" s="629" t="s">
        <v>501</v>
      </c>
      <c r="U57" s="432" t="s">
        <v>502</v>
      </c>
      <c r="V57" s="432" t="s">
        <v>113</v>
      </c>
      <c r="W57" s="437" t="s">
        <v>37</v>
      </c>
      <c r="X57" s="438"/>
      <c r="Y57" s="434"/>
      <c r="Z57" s="434"/>
      <c r="AA57" s="438">
        <v>45505</v>
      </c>
      <c r="AB57" s="438">
        <v>45961</v>
      </c>
      <c r="AC57" s="432" t="s">
        <v>37</v>
      </c>
      <c r="AD57" s="432"/>
      <c r="AE57" s="432"/>
      <c r="AF57" s="432"/>
      <c r="AG57" s="432"/>
      <c r="AH57" s="432"/>
      <c r="AI57" s="432"/>
      <c r="AJ57" s="438"/>
      <c r="AK57" s="438"/>
      <c r="AL57" s="432" t="s">
        <v>172</v>
      </c>
      <c r="AM57" s="437" t="s">
        <v>503</v>
      </c>
      <c r="AN57" s="437" t="s">
        <v>504</v>
      </c>
      <c r="AO57" s="437" t="s">
        <v>505</v>
      </c>
      <c r="AP57" s="630" t="s">
        <v>503</v>
      </c>
      <c r="AQ57" s="437" t="s">
        <v>504</v>
      </c>
      <c r="AR57" s="437" t="s">
        <v>505</v>
      </c>
      <c r="AS57" s="1126" t="s">
        <v>506</v>
      </c>
      <c r="AT57" s="437" t="s">
        <v>507</v>
      </c>
      <c r="AU57" s="437" t="s">
        <v>508</v>
      </c>
      <c r="AW57" s="581"/>
      <c r="AX57" s="581"/>
      <c r="AY57" s="581"/>
      <c r="AZ57" s="581"/>
      <c r="BA57" s="581"/>
      <c r="BB57" s="581"/>
      <c r="BC57" s="581"/>
      <c r="BD57" s="581"/>
      <c r="BE57" s="581"/>
      <c r="BF57" s="581"/>
      <c r="BG57" s="581"/>
      <c r="BH57" s="581"/>
      <c r="BI57" s="581"/>
      <c r="BJ57" s="581"/>
      <c r="BK57" s="581"/>
      <c r="BL57" s="581"/>
      <c r="BM57" s="581"/>
      <c r="BN57" s="581"/>
      <c r="BO57" s="581"/>
      <c r="BP57" s="581"/>
      <c r="BQ57" s="581"/>
      <c r="BR57" s="581"/>
      <c r="BS57" s="581"/>
      <c r="BT57" s="581"/>
      <c r="BU57" s="581"/>
      <c r="BV57" s="581"/>
      <c r="BW57" s="581"/>
      <c r="BX57" s="581"/>
      <c r="BY57" s="581"/>
      <c r="BZ57" s="581"/>
      <c r="CA57" s="581"/>
      <c r="CB57" s="581"/>
      <c r="CC57" s="581"/>
      <c r="CD57" s="581"/>
      <c r="CE57" s="581"/>
      <c r="CF57" s="581"/>
      <c r="CG57" s="581"/>
      <c r="CH57" s="581"/>
      <c r="CI57" s="581"/>
      <c r="CJ57" s="581"/>
      <c r="CK57" s="581"/>
      <c r="CL57" s="581"/>
      <c r="CM57" s="581"/>
      <c r="CN57" s="581"/>
      <c r="CO57" s="581"/>
      <c r="CP57" s="581"/>
      <c r="CQ57" s="581"/>
      <c r="CR57" s="581"/>
      <c r="CS57" s="581"/>
      <c r="CT57" s="581"/>
      <c r="CU57" s="581"/>
      <c r="CV57" s="581"/>
      <c r="CW57" s="581"/>
      <c r="CX57" s="581"/>
      <c r="CY57" s="581"/>
      <c r="CZ57" s="581"/>
      <c r="DA57" s="581"/>
      <c r="DB57" s="581"/>
      <c r="DC57" s="581"/>
      <c r="DD57" s="581"/>
      <c r="DE57" s="581"/>
      <c r="DF57" s="581"/>
      <c r="DG57" s="581"/>
      <c r="DH57" s="581"/>
      <c r="DI57" s="581"/>
      <c r="DJ57" s="581"/>
      <c r="DK57" s="581"/>
      <c r="DL57" s="581"/>
      <c r="DM57" s="581"/>
      <c r="DN57" s="581"/>
      <c r="DO57" s="581"/>
      <c r="DP57" s="581"/>
      <c r="DQ57" s="581"/>
      <c r="DR57" s="581"/>
      <c r="DS57" s="581"/>
      <c r="DT57" s="581"/>
      <c r="DU57" s="581"/>
      <c r="DV57" s="581"/>
      <c r="DW57" s="581"/>
      <c r="DX57" s="581"/>
      <c r="DY57" s="581"/>
      <c r="DZ57" s="581"/>
      <c r="EA57" s="581"/>
    </row>
    <row r="58" spans="1:131" ht="36" hidden="1" customHeight="1">
      <c r="B58" s="708" t="s">
        <v>509</v>
      </c>
      <c r="C58" s="432" t="s">
        <v>462</v>
      </c>
      <c r="D58" s="433" t="s">
        <v>510</v>
      </c>
      <c r="E58" s="432" t="s">
        <v>511</v>
      </c>
      <c r="F58" s="433" t="s">
        <v>512</v>
      </c>
      <c r="G58" s="433"/>
      <c r="H58" s="433"/>
      <c r="I58" s="433" t="s">
        <v>172</v>
      </c>
      <c r="J58" s="479" t="s">
        <v>513</v>
      </c>
      <c r="K58" s="433" t="s">
        <v>126</v>
      </c>
      <c r="L58" s="497">
        <v>39996.26</v>
      </c>
      <c r="M58" s="497">
        <v>39996.26</v>
      </c>
      <c r="N58" s="511">
        <v>45282</v>
      </c>
      <c r="O58" s="436">
        <v>7</v>
      </c>
      <c r="P58" s="521">
        <v>42795.99</v>
      </c>
      <c r="Q58" s="434" t="s">
        <v>37</v>
      </c>
      <c r="R58" s="434"/>
      <c r="S58" s="432" t="s">
        <v>112</v>
      </c>
      <c r="T58" s="434">
        <v>1666.51</v>
      </c>
      <c r="U58" s="434">
        <v>1783.16</v>
      </c>
      <c r="V58" s="432" t="s">
        <v>154</v>
      </c>
      <c r="W58" s="432" t="s">
        <v>37</v>
      </c>
      <c r="X58" s="435"/>
      <c r="Y58" s="441"/>
      <c r="Z58" s="442"/>
      <c r="AA58" s="438">
        <v>45292</v>
      </c>
      <c r="AB58" s="438">
        <v>46022</v>
      </c>
      <c r="AC58" s="432" t="s">
        <v>35</v>
      </c>
      <c r="AD58" s="432" t="s">
        <v>225</v>
      </c>
      <c r="AE58" s="432" t="s">
        <v>37</v>
      </c>
      <c r="AF58" s="434"/>
      <c r="AG58" s="434"/>
      <c r="AH58" s="434"/>
      <c r="AI58" s="434"/>
      <c r="AJ58" s="438"/>
      <c r="AK58" s="438"/>
      <c r="AL58" s="432" t="s">
        <v>172</v>
      </c>
      <c r="AM58" s="432"/>
      <c r="AN58" s="437"/>
      <c r="AO58" s="432"/>
      <c r="AP58" s="432"/>
      <c r="AQ58" s="432"/>
      <c r="AR58" s="432"/>
      <c r="AS58" s="432"/>
      <c r="AT58" s="432"/>
      <c r="AU58" s="432" t="s">
        <v>514</v>
      </c>
    </row>
    <row r="59" spans="1:131" s="590" customFormat="1" ht="36" hidden="1" customHeight="1">
      <c r="A59" s="595"/>
      <c r="B59" s="851" t="s">
        <v>124</v>
      </c>
      <c r="C59" s="852" t="s">
        <v>462</v>
      </c>
      <c r="D59" s="853" t="s">
        <v>188</v>
      </c>
      <c r="E59" s="852" t="s">
        <v>198</v>
      </c>
      <c r="F59" s="853" t="s">
        <v>190</v>
      </c>
      <c r="G59" s="1124"/>
      <c r="H59" s="1124"/>
      <c r="I59" s="854" t="s">
        <v>172</v>
      </c>
      <c r="J59" s="855" t="s">
        <v>199</v>
      </c>
      <c r="K59" s="856" t="s">
        <v>110</v>
      </c>
      <c r="L59" s="857">
        <v>77097.289999999994</v>
      </c>
      <c r="M59" s="858">
        <v>75903.289999999994</v>
      </c>
      <c r="N59" s="859">
        <v>45775</v>
      </c>
      <c r="O59" s="860">
        <v>7</v>
      </c>
      <c r="P59" s="861">
        <v>81216.52</v>
      </c>
      <c r="Q59" s="862" t="s">
        <v>35</v>
      </c>
      <c r="R59" s="862">
        <v>3795.16</v>
      </c>
      <c r="S59" s="852" t="s">
        <v>112</v>
      </c>
      <c r="T59" s="862"/>
      <c r="U59" s="862"/>
      <c r="V59" s="862"/>
      <c r="W59" s="863"/>
      <c r="X59" s="864"/>
      <c r="Y59" s="852"/>
      <c r="Z59" s="852"/>
      <c r="AA59" s="864">
        <v>45778</v>
      </c>
      <c r="AB59" s="864">
        <v>47603</v>
      </c>
      <c r="AC59" s="852"/>
      <c r="AD59" s="852"/>
      <c r="AE59" s="865"/>
      <c r="AF59" s="852"/>
      <c r="AG59" s="852"/>
      <c r="AH59" s="852"/>
      <c r="AI59" s="852"/>
      <c r="AJ59" s="864"/>
      <c r="AK59" s="864"/>
      <c r="AL59" s="866" t="s">
        <v>172</v>
      </c>
      <c r="AM59" s="867" t="s">
        <v>192</v>
      </c>
      <c r="AN59" s="852">
        <v>928272722</v>
      </c>
      <c r="AO59" s="852" t="s">
        <v>193</v>
      </c>
      <c r="AP59" s="868" t="s">
        <v>194</v>
      </c>
      <c r="AQ59" s="852">
        <v>928272722</v>
      </c>
      <c r="AR59" s="852" t="s">
        <v>195</v>
      </c>
      <c r="AS59" s="868" t="s">
        <v>196</v>
      </c>
      <c r="AT59" s="852">
        <v>928272722</v>
      </c>
      <c r="AU59" s="852" t="s">
        <v>197</v>
      </c>
      <c r="BO59" s="595"/>
      <c r="BP59" s="595"/>
      <c r="BQ59" s="595"/>
      <c r="BR59" s="595"/>
      <c r="BS59" s="595"/>
      <c r="BT59" s="595"/>
      <c r="BU59" s="595"/>
      <c r="BV59" s="595"/>
      <c r="BW59" s="595"/>
      <c r="BX59" s="595"/>
      <c r="BY59" s="595"/>
      <c r="BZ59" s="595"/>
      <c r="CA59" s="595"/>
      <c r="CB59" s="595"/>
      <c r="CC59" s="595"/>
      <c r="CD59" s="595"/>
      <c r="CE59" s="595"/>
      <c r="CF59" s="595"/>
      <c r="CG59" s="595"/>
      <c r="CH59" s="595"/>
      <c r="CI59" s="595"/>
      <c r="CJ59" s="595"/>
      <c r="CK59" s="595"/>
      <c r="CL59" s="595"/>
      <c r="CM59" s="595"/>
      <c r="CN59" s="595"/>
      <c r="CO59" s="595"/>
      <c r="CP59" s="595"/>
      <c r="CQ59" s="595"/>
      <c r="CR59" s="595"/>
      <c r="CS59" s="595"/>
      <c r="CT59" s="595"/>
      <c r="CU59" s="595"/>
      <c r="CV59" s="595"/>
      <c r="CW59" s="595"/>
      <c r="CX59" s="595"/>
      <c r="CY59" s="595"/>
      <c r="CZ59" s="595"/>
      <c r="DA59" s="595"/>
      <c r="DB59" s="595"/>
      <c r="DC59" s="595"/>
      <c r="DD59" s="595"/>
      <c r="DE59" s="595"/>
      <c r="DF59" s="595"/>
      <c r="DG59" s="595"/>
      <c r="DH59" s="595"/>
      <c r="DI59" s="595"/>
      <c r="DJ59" s="595"/>
      <c r="DK59" s="595"/>
      <c r="DL59" s="595"/>
      <c r="DM59" s="595"/>
      <c r="DN59" s="595"/>
      <c r="DO59" s="595"/>
      <c r="DP59" s="595"/>
      <c r="DQ59" s="595"/>
      <c r="DR59" s="595"/>
      <c r="DS59" s="595"/>
      <c r="DT59" s="595"/>
      <c r="DU59" s="595"/>
      <c r="DV59" s="595"/>
      <c r="DW59" s="595"/>
      <c r="DX59" s="595"/>
      <c r="DY59" s="595"/>
      <c r="DZ59" s="595"/>
      <c r="EA59" s="595"/>
    </row>
    <row r="60" spans="1:131" s="590" customFormat="1" ht="36" hidden="1" customHeight="1">
      <c r="B60" s="851" t="s">
        <v>124</v>
      </c>
      <c r="C60" s="852" t="s">
        <v>462</v>
      </c>
      <c r="D60" s="853" t="s">
        <v>510</v>
      </c>
      <c r="E60" s="852" t="s">
        <v>515</v>
      </c>
      <c r="F60" s="887" t="s">
        <v>516</v>
      </c>
      <c r="G60" s="1122"/>
      <c r="H60" s="1122"/>
      <c r="I60" s="1123" t="s">
        <v>172</v>
      </c>
      <c r="J60" s="855" t="s">
        <v>517</v>
      </c>
      <c r="K60" s="853" t="s">
        <v>126</v>
      </c>
      <c r="L60" s="858">
        <v>45414.78</v>
      </c>
      <c r="M60" s="858">
        <v>37000</v>
      </c>
      <c r="N60" s="859">
        <v>45768</v>
      </c>
      <c r="O60" s="860">
        <v>7</v>
      </c>
      <c r="P60" s="861">
        <v>39590</v>
      </c>
      <c r="Q60" s="862">
        <v>0</v>
      </c>
      <c r="R60" s="862"/>
      <c r="S60" s="852" t="s">
        <v>112</v>
      </c>
      <c r="T60" s="862"/>
      <c r="U60" s="862">
        <v>2199.44</v>
      </c>
      <c r="V60" s="852" t="s">
        <v>113</v>
      </c>
      <c r="W60" s="852" t="s">
        <v>37</v>
      </c>
      <c r="X60" s="888"/>
      <c r="Y60" s="889"/>
      <c r="Z60" s="890"/>
      <c r="AA60" s="864">
        <v>45778</v>
      </c>
      <c r="AB60" s="864">
        <v>46326</v>
      </c>
      <c r="AC60" s="852" t="s">
        <v>37</v>
      </c>
      <c r="AD60" s="852"/>
      <c r="AE60" s="852"/>
      <c r="AF60" s="862"/>
      <c r="AG60" s="862"/>
      <c r="AH60" s="862"/>
      <c r="AI60" s="862"/>
      <c r="AJ60" s="864"/>
      <c r="AK60" s="864"/>
      <c r="AL60" s="852" t="s">
        <v>172</v>
      </c>
      <c r="AM60" s="852"/>
      <c r="AN60" s="863"/>
      <c r="AO60" s="852"/>
      <c r="AP60" s="852"/>
      <c r="AQ60" s="852"/>
      <c r="AR60" s="852"/>
      <c r="AS60" s="891" t="s">
        <v>518</v>
      </c>
      <c r="AT60" s="852"/>
      <c r="AU60" s="863" t="s">
        <v>519</v>
      </c>
    </row>
    <row r="61" spans="1:131" ht="38.25" hidden="1" customHeight="1">
      <c r="A61" s="322"/>
      <c r="B61" s="410">
        <v>47</v>
      </c>
      <c r="C61" s="411" t="s">
        <v>520</v>
      </c>
      <c r="D61" s="413" t="s">
        <v>521</v>
      </c>
      <c r="E61" s="413"/>
      <c r="F61" s="413" t="s">
        <v>522</v>
      </c>
      <c r="G61" s="1125"/>
      <c r="H61" s="1125"/>
      <c r="I61" s="413" t="s">
        <v>108</v>
      </c>
      <c r="J61" s="413" t="s">
        <v>523</v>
      </c>
      <c r="K61" s="413" t="s">
        <v>126</v>
      </c>
      <c r="L61" s="494">
        <v>3769.5</v>
      </c>
      <c r="M61" s="494">
        <v>3600</v>
      </c>
      <c r="N61" s="510">
        <v>44553</v>
      </c>
      <c r="O61" s="416">
        <v>7</v>
      </c>
      <c r="P61" s="520">
        <f>M61+M61*7%</f>
        <v>3852</v>
      </c>
      <c r="Q61" s="415" t="s">
        <v>37</v>
      </c>
      <c r="R61" s="415"/>
      <c r="S61" s="411" t="s">
        <v>524</v>
      </c>
      <c r="T61" s="415"/>
      <c r="U61" s="415"/>
      <c r="V61" s="415" t="s">
        <v>113</v>
      </c>
      <c r="W61" s="417" t="s">
        <v>37</v>
      </c>
      <c r="X61" s="418" t="s">
        <v>142</v>
      </c>
      <c r="Y61" s="411" t="s">
        <v>142</v>
      </c>
      <c r="Z61" s="411"/>
      <c r="AA61" s="418">
        <v>44562</v>
      </c>
      <c r="AB61" s="418">
        <v>46387</v>
      </c>
      <c r="AC61" s="411" t="s">
        <v>37</v>
      </c>
      <c r="AD61" s="426"/>
      <c r="AE61" s="426"/>
      <c r="AF61" s="415"/>
      <c r="AG61" s="415"/>
      <c r="AH61" s="415"/>
      <c r="AI61" s="415"/>
      <c r="AJ61" s="418"/>
      <c r="AK61" s="418"/>
      <c r="AL61" s="557"/>
      <c r="AM61" s="417"/>
      <c r="AN61" s="411"/>
      <c r="AO61" s="417"/>
      <c r="AP61" s="417"/>
      <c r="AQ61" s="411"/>
      <c r="AR61" s="417" t="s">
        <v>525</v>
      </c>
      <c r="AS61" s="627" t="s">
        <v>526</v>
      </c>
      <c r="AT61" s="411">
        <v>947256540</v>
      </c>
      <c r="AU61" s="417" t="s">
        <v>527</v>
      </c>
      <c r="BP61" s="322"/>
      <c r="BQ61" s="322"/>
      <c r="BR61" s="322"/>
      <c r="BS61" s="322"/>
      <c r="BT61" s="322"/>
      <c r="BU61" s="322"/>
      <c r="BV61" s="322"/>
      <c r="BW61" s="322"/>
      <c r="BX61" s="322"/>
      <c r="BY61" s="322"/>
      <c r="BZ61" s="322"/>
      <c r="CA61" s="322"/>
      <c r="DB61" s="322"/>
      <c r="DC61" s="322"/>
      <c r="DD61" s="322"/>
      <c r="DE61" s="322"/>
      <c r="DF61" s="322"/>
      <c r="DG61" s="322"/>
      <c r="DH61" s="322"/>
      <c r="DI61" s="322"/>
      <c r="DJ61" s="322"/>
      <c r="DK61" s="322"/>
      <c r="DL61" s="322"/>
      <c r="DM61" s="322"/>
      <c r="DN61" s="322"/>
      <c r="DO61" s="322"/>
      <c r="DP61" s="322"/>
      <c r="DQ61" s="322"/>
      <c r="DR61" s="322"/>
      <c r="DS61" s="322"/>
      <c r="DT61" s="322"/>
      <c r="DU61" s="322"/>
      <c r="DV61" s="322"/>
      <c r="DW61" s="322"/>
      <c r="DX61" s="322"/>
      <c r="DY61" s="322"/>
      <c r="DZ61" s="322"/>
      <c r="EA61" s="322"/>
    </row>
    <row r="62" spans="1:131" s="322" customFormat="1" ht="42.75" hidden="1">
      <c r="B62" s="410">
        <v>43</v>
      </c>
      <c r="C62" s="411" t="s">
        <v>520</v>
      </c>
      <c r="D62" s="413" t="s">
        <v>246</v>
      </c>
      <c r="E62" s="411" t="s">
        <v>247</v>
      </c>
      <c r="F62" s="413" t="s">
        <v>248</v>
      </c>
      <c r="G62" s="413"/>
      <c r="H62" s="413"/>
      <c r="I62" s="413" t="s">
        <v>124</v>
      </c>
      <c r="J62" s="413" t="s">
        <v>249</v>
      </c>
      <c r="K62" s="481" t="s">
        <v>126</v>
      </c>
      <c r="L62" s="494">
        <v>41171.129999999997</v>
      </c>
      <c r="M62" s="494">
        <v>33389.78</v>
      </c>
      <c r="N62" s="510">
        <v>44918</v>
      </c>
      <c r="O62" s="416">
        <v>7</v>
      </c>
      <c r="P62" s="520">
        <v>35727.07</v>
      </c>
      <c r="Q62" s="415" t="s">
        <v>37</v>
      </c>
      <c r="R62" s="415"/>
      <c r="S62" s="411" t="s">
        <v>112</v>
      </c>
      <c r="T62" s="415">
        <v>92.29</v>
      </c>
      <c r="U62" s="415"/>
      <c r="V62" s="415" t="s">
        <v>113</v>
      </c>
      <c r="W62" s="417" t="s">
        <v>35</v>
      </c>
      <c r="X62" s="418">
        <v>45336</v>
      </c>
      <c r="Y62" s="425">
        <v>38464.620000000003</v>
      </c>
      <c r="Z62" s="415">
        <v>41157.15</v>
      </c>
      <c r="AA62" s="418">
        <v>44927</v>
      </c>
      <c r="AB62" s="418">
        <v>46752</v>
      </c>
      <c r="AC62" s="411" t="s">
        <v>37</v>
      </c>
      <c r="AD62" s="411"/>
      <c r="AE62" s="411"/>
      <c r="AF62" s="415"/>
      <c r="AG62" s="415"/>
      <c r="AH62" s="415"/>
      <c r="AI62" s="415"/>
      <c r="AJ62" s="418"/>
      <c r="AK62" s="418"/>
      <c r="AL62" s="557"/>
      <c r="AM62" s="424" t="s">
        <v>250</v>
      </c>
      <c r="AN62" s="417" t="s">
        <v>251</v>
      </c>
      <c r="AO62" s="417" t="s">
        <v>252</v>
      </c>
      <c r="AP62" s="424" t="s">
        <v>253</v>
      </c>
      <c r="AQ62" s="411" t="s">
        <v>254</v>
      </c>
      <c r="AR62" s="417" t="s">
        <v>255</v>
      </c>
      <c r="AS62" s="411" t="s">
        <v>37</v>
      </c>
      <c r="AT62" s="417" t="s">
        <v>528</v>
      </c>
      <c r="AU62" s="411" t="s">
        <v>529</v>
      </c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</row>
    <row r="63" spans="1:131" s="322" customFormat="1" ht="42.75" hidden="1">
      <c r="B63" s="410">
        <v>48</v>
      </c>
      <c r="C63" s="411" t="s">
        <v>530</v>
      </c>
      <c r="D63" s="413" t="s">
        <v>531</v>
      </c>
      <c r="E63" s="411" t="s">
        <v>138</v>
      </c>
      <c r="F63" s="412" t="s">
        <v>139</v>
      </c>
      <c r="G63" s="412"/>
      <c r="H63" s="412"/>
      <c r="I63" s="412" t="s">
        <v>172</v>
      </c>
      <c r="J63" s="413" t="s">
        <v>186</v>
      </c>
      <c r="K63" s="413" t="s">
        <v>126</v>
      </c>
      <c r="L63" s="494">
        <v>12852</v>
      </c>
      <c r="M63" s="494">
        <v>9000</v>
      </c>
      <c r="N63" s="510">
        <v>45309</v>
      </c>
      <c r="O63" s="416">
        <v>7</v>
      </c>
      <c r="P63" s="520">
        <v>9630</v>
      </c>
      <c r="Q63" s="415" t="s">
        <v>37</v>
      </c>
      <c r="R63" s="415"/>
      <c r="S63" s="411" t="s">
        <v>141</v>
      </c>
      <c r="T63" s="415"/>
      <c r="U63" s="415"/>
      <c r="V63" s="415" t="s">
        <v>113</v>
      </c>
      <c r="W63" s="417" t="s">
        <v>37</v>
      </c>
      <c r="X63" s="418" t="s">
        <v>142</v>
      </c>
      <c r="Y63" s="411" t="s">
        <v>142</v>
      </c>
      <c r="Z63" s="411" t="s">
        <v>142</v>
      </c>
      <c r="AA63" s="418">
        <v>45309</v>
      </c>
      <c r="AB63" s="418">
        <v>47135</v>
      </c>
      <c r="AC63" s="411" t="s">
        <v>37</v>
      </c>
      <c r="AD63" s="411" t="s">
        <v>187</v>
      </c>
      <c r="AE63" s="411"/>
      <c r="AF63" s="415"/>
      <c r="AG63" s="415"/>
      <c r="AH63" s="566" t="s">
        <v>532</v>
      </c>
      <c r="AI63" s="566" t="s">
        <v>533</v>
      </c>
      <c r="AJ63" s="418">
        <v>45309</v>
      </c>
      <c r="AK63" s="418">
        <v>47135</v>
      </c>
      <c r="AL63" s="411" t="s">
        <v>172</v>
      </c>
      <c r="AM63" s="424" t="s">
        <v>143</v>
      </c>
      <c r="AN63" s="566" t="s">
        <v>144</v>
      </c>
      <c r="AO63" s="417" t="s">
        <v>145</v>
      </c>
      <c r="AP63" s="424" t="s">
        <v>146</v>
      </c>
      <c r="AQ63" s="417" t="s">
        <v>147</v>
      </c>
      <c r="AR63" s="411" t="s">
        <v>148</v>
      </c>
      <c r="AS63" s="424" t="s">
        <v>143</v>
      </c>
      <c r="AT63" s="417" t="s">
        <v>147</v>
      </c>
      <c r="AU63" s="411" t="s">
        <v>149</v>
      </c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CB63" s="66"/>
      <c r="CC63" s="66"/>
      <c r="CD63" s="66"/>
      <c r="CE63" s="66"/>
      <c r="CF63" s="66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</row>
    <row r="64" spans="1:131" s="322" customFormat="1" ht="27.75" hidden="1" customHeight="1">
      <c r="B64" s="410">
        <v>56</v>
      </c>
      <c r="C64" s="411" t="s">
        <v>530</v>
      </c>
      <c r="D64" s="413" t="s">
        <v>161</v>
      </c>
      <c r="E64" s="411" t="s">
        <v>176</v>
      </c>
      <c r="F64" s="413" t="s">
        <v>177</v>
      </c>
      <c r="G64" s="413"/>
      <c r="H64" s="413"/>
      <c r="I64" s="413" t="s">
        <v>124</v>
      </c>
      <c r="J64" s="478" t="s">
        <v>178</v>
      </c>
      <c r="K64" s="481" t="s">
        <v>110</v>
      </c>
      <c r="L64" s="495">
        <v>84540.08</v>
      </c>
      <c r="M64" s="494">
        <v>63840.88</v>
      </c>
      <c r="N64" s="510">
        <v>45137</v>
      </c>
      <c r="O64" s="416">
        <v>7</v>
      </c>
      <c r="P64" s="520">
        <v>68309.740000000005</v>
      </c>
      <c r="Q64" s="415" t="s">
        <v>35</v>
      </c>
      <c r="R64" s="415">
        <v>3192</v>
      </c>
      <c r="S64" s="411" t="s">
        <v>112</v>
      </c>
      <c r="T64" s="415" t="s">
        <v>165</v>
      </c>
      <c r="U64" s="415" t="s">
        <v>165</v>
      </c>
      <c r="V64" s="415" t="s">
        <v>179</v>
      </c>
      <c r="W64" s="417" t="s">
        <v>37</v>
      </c>
      <c r="X64" s="418"/>
      <c r="Y64" s="411"/>
      <c r="Z64" s="411"/>
      <c r="AA64" s="418">
        <v>45170</v>
      </c>
      <c r="AB64" s="418">
        <v>45900</v>
      </c>
      <c r="AC64" s="411" t="s">
        <v>35</v>
      </c>
      <c r="AD64" s="411" t="s">
        <v>175</v>
      </c>
      <c r="AE64" s="783" t="s">
        <v>35</v>
      </c>
      <c r="AF64" s="411"/>
      <c r="AG64" s="411"/>
      <c r="AH64" s="411"/>
      <c r="AI64" s="415">
        <v>68309.740000000005</v>
      </c>
      <c r="AJ64" s="793">
        <v>45901</v>
      </c>
      <c r="AK64" s="793">
        <v>46630</v>
      </c>
      <c r="AL64" s="411" t="s">
        <v>172</v>
      </c>
      <c r="AM64" s="329" t="s">
        <v>180</v>
      </c>
      <c r="AN64" s="411" t="s">
        <v>181</v>
      </c>
      <c r="AO64" s="411" t="s">
        <v>182</v>
      </c>
      <c r="AP64" s="329" t="s">
        <v>180</v>
      </c>
      <c r="AQ64" s="411" t="s">
        <v>181</v>
      </c>
      <c r="AR64" s="411" t="s">
        <v>182</v>
      </c>
      <c r="AS64" s="329" t="s">
        <v>183</v>
      </c>
      <c r="AT64" s="411" t="s">
        <v>184</v>
      </c>
      <c r="AU64" s="411" t="s">
        <v>185</v>
      </c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E64" s="66"/>
      <c r="DF64" s="66"/>
      <c r="DG64" s="66"/>
      <c r="DH64" s="66"/>
      <c r="DI64" s="66"/>
      <c r="DJ64" s="66"/>
      <c r="DK64" s="66"/>
      <c r="DL64" s="66"/>
      <c r="DM64" s="66"/>
      <c r="DN64" s="66"/>
      <c r="DO64" s="66"/>
      <c r="DP64" s="66"/>
      <c r="DQ64" s="66"/>
      <c r="DR64" s="66"/>
      <c r="DS64" s="66"/>
      <c r="DT64" s="66"/>
    </row>
    <row r="65" spans="1:131" s="322" customFormat="1" ht="42.75" hidden="1">
      <c r="B65" s="410">
        <v>42</v>
      </c>
      <c r="C65" s="411" t="s">
        <v>530</v>
      </c>
      <c r="D65" s="413" t="s">
        <v>246</v>
      </c>
      <c r="E65" s="411" t="s">
        <v>247</v>
      </c>
      <c r="F65" s="413" t="s">
        <v>248</v>
      </c>
      <c r="G65" s="413"/>
      <c r="H65" s="413"/>
      <c r="I65" s="413" t="s">
        <v>124</v>
      </c>
      <c r="J65" s="413" t="s">
        <v>249</v>
      </c>
      <c r="K65" s="481" t="s">
        <v>126</v>
      </c>
      <c r="L65" s="494">
        <v>41171.129999999997</v>
      </c>
      <c r="M65" s="494">
        <v>33389.78</v>
      </c>
      <c r="N65" s="510">
        <v>44918</v>
      </c>
      <c r="O65" s="416">
        <v>7</v>
      </c>
      <c r="P65" s="520">
        <v>35727.07</v>
      </c>
      <c r="Q65" s="415" t="s">
        <v>37</v>
      </c>
      <c r="R65" s="415"/>
      <c r="S65" s="411" t="s">
        <v>112</v>
      </c>
      <c r="T65" s="566" t="s">
        <v>534</v>
      </c>
      <c r="U65" s="415"/>
      <c r="V65" s="415" t="s">
        <v>113</v>
      </c>
      <c r="W65" s="417" t="s">
        <v>35</v>
      </c>
      <c r="X65" s="418">
        <v>45336</v>
      </c>
      <c r="Y65" s="425">
        <v>38464.620000000003</v>
      </c>
      <c r="Z65" s="415">
        <v>41157.15</v>
      </c>
      <c r="AA65" s="418">
        <v>44927</v>
      </c>
      <c r="AB65" s="418">
        <v>46752</v>
      </c>
      <c r="AC65" s="411" t="s">
        <v>37</v>
      </c>
      <c r="AD65" s="411"/>
      <c r="AE65" s="411"/>
      <c r="AF65" s="415"/>
      <c r="AG65" s="415"/>
      <c r="AH65" s="415"/>
      <c r="AI65" s="415"/>
      <c r="AJ65" s="418"/>
      <c r="AK65" s="418"/>
      <c r="AL65" s="557"/>
      <c r="AM65" s="424" t="s">
        <v>250</v>
      </c>
      <c r="AN65" s="417" t="s">
        <v>251</v>
      </c>
      <c r="AO65" s="417" t="s">
        <v>252</v>
      </c>
      <c r="AP65" s="424" t="s">
        <v>253</v>
      </c>
      <c r="AQ65" s="411" t="s">
        <v>256</v>
      </c>
      <c r="AR65" s="411" t="s">
        <v>256</v>
      </c>
      <c r="AS65" s="411" t="s">
        <v>37</v>
      </c>
      <c r="AT65" s="417" t="s">
        <v>528</v>
      </c>
      <c r="AU65" s="411" t="s">
        <v>256</v>
      </c>
    </row>
    <row r="66" spans="1:131" s="595" customFormat="1" ht="42.75" hidden="1" customHeight="1">
      <c r="A66" s="322"/>
      <c r="B66" s="410" t="s">
        <v>103</v>
      </c>
      <c r="C66" s="411" t="s">
        <v>535</v>
      </c>
      <c r="D66" s="413" t="s">
        <v>447</v>
      </c>
      <c r="E66" s="411" t="s">
        <v>448</v>
      </c>
      <c r="F66" s="413" t="s">
        <v>449</v>
      </c>
      <c r="G66" s="413"/>
      <c r="H66" s="413"/>
      <c r="I66" s="413" t="s">
        <v>108</v>
      </c>
      <c r="J66" s="413" t="s">
        <v>536</v>
      </c>
      <c r="K66" s="481" t="s">
        <v>126</v>
      </c>
      <c r="L66" s="495">
        <v>22344.95</v>
      </c>
      <c r="M66" s="494">
        <v>16813</v>
      </c>
      <c r="N66" s="510">
        <v>44396</v>
      </c>
      <c r="O66" s="416">
        <v>7</v>
      </c>
      <c r="P66" s="520">
        <v>17989.91</v>
      </c>
      <c r="Q66" s="415" t="s">
        <v>37</v>
      </c>
      <c r="R66" s="415"/>
      <c r="S66" s="411" t="s">
        <v>112</v>
      </c>
      <c r="T66" s="415" t="s">
        <v>451</v>
      </c>
      <c r="U66" s="415" t="s">
        <v>451</v>
      </c>
      <c r="V66" s="415" t="s">
        <v>113</v>
      </c>
      <c r="W66" s="417" t="s">
        <v>37</v>
      </c>
      <c r="X66" s="418" t="s">
        <v>142</v>
      </c>
      <c r="Y66" s="411" t="s">
        <v>142</v>
      </c>
      <c r="Z66" s="411" t="s">
        <v>142</v>
      </c>
      <c r="AA66" s="418">
        <v>44409</v>
      </c>
      <c r="AB66" s="418">
        <v>44773</v>
      </c>
      <c r="AC66" s="411" t="s">
        <v>35</v>
      </c>
      <c r="AD66" s="411" t="s">
        <v>452</v>
      </c>
      <c r="AE66" s="411" t="s">
        <v>35</v>
      </c>
      <c r="AF66" s="411" t="s">
        <v>142</v>
      </c>
      <c r="AG66" s="411" t="s">
        <v>142</v>
      </c>
      <c r="AH66" s="411" t="s">
        <v>142</v>
      </c>
      <c r="AI66" s="411" t="s">
        <v>142</v>
      </c>
      <c r="AJ66" s="418">
        <v>44774</v>
      </c>
      <c r="AK66" s="418">
        <v>45138</v>
      </c>
      <c r="AL66" s="411" t="s">
        <v>129</v>
      </c>
      <c r="AM66" s="424" t="s">
        <v>454</v>
      </c>
      <c r="AN66" s="417" t="s">
        <v>455</v>
      </c>
      <c r="AO66" s="411" t="s">
        <v>271</v>
      </c>
      <c r="AP66" s="424" t="s">
        <v>456</v>
      </c>
      <c r="AQ66" s="411">
        <v>625907922</v>
      </c>
      <c r="AR66" s="411" t="s">
        <v>457</v>
      </c>
      <c r="AS66" s="424" t="s">
        <v>458</v>
      </c>
      <c r="AT66" s="411">
        <v>616437101</v>
      </c>
      <c r="AU66" s="411" t="s">
        <v>459</v>
      </c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322"/>
      <c r="BQ66" s="322"/>
      <c r="BR66" s="322"/>
      <c r="BS66" s="322"/>
      <c r="BT66" s="322"/>
      <c r="BU66" s="322"/>
      <c r="BV66" s="322"/>
      <c r="BW66" s="322"/>
      <c r="BX66" s="322"/>
      <c r="BY66" s="322"/>
      <c r="BZ66" s="322"/>
      <c r="CA66" s="322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322"/>
      <c r="DC66" s="322"/>
      <c r="DD66" s="322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66"/>
      <c r="DT66" s="66"/>
      <c r="DU66" s="322"/>
      <c r="DV66" s="322"/>
      <c r="DW66" s="322"/>
      <c r="DX66" s="322"/>
      <c r="DY66" s="322"/>
      <c r="DZ66" s="322"/>
      <c r="EA66" s="322"/>
    </row>
    <row r="67" spans="1:131" s="595" customFormat="1" ht="42.75" hidden="1" customHeight="1">
      <c r="A67" s="581"/>
      <c r="B67" s="781" t="s">
        <v>124</v>
      </c>
      <c r="C67" s="783" t="s">
        <v>446</v>
      </c>
      <c r="D67" s="782" t="s">
        <v>447</v>
      </c>
      <c r="E67" s="783" t="s">
        <v>448</v>
      </c>
      <c r="F67" s="782" t="s">
        <v>449</v>
      </c>
      <c r="G67" s="782"/>
      <c r="H67" s="782"/>
      <c r="I67" s="784" t="s">
        <v>172</v>
      </c>
      <c r="J67" s="782" t="s">
        <v>460</v>
      </c>
      <c r="K67" s="785" t="s">
        <v>110</v>
      </c>
      <c r="L67" s="786">
        <v>91112.74</v>
      </c>
      <c r="M67" s="787">
        <v>77231.7</v>
      </c>
      <c r="N67" s="788">
        <v>45834</v>
      </c>
      <c r="O67" s="789">
        <v>7</v>
      </c>
      <c r="P67" s="790">
        <v>82637.919999999998</v>
      </c>
      <c r="Q67" s="791" t="s">
        <v>35</v>
      </c>
      <c r="R67" s="791">
        <v>3861.58</v>
      </c>
      <c r="S67" s="783" t="s">
        <v>112</v>
      </c>
      <c r="T67" s="791">
        <f>77231.7/41</f>
        <v>1883.6999999999998</v>
      </c>
      <c r="U67" s="791">
        <f>82637.92/41</f>
        <v>2015.5590243902438</v>
      </c>
      <c r="V67" s="791" t="s">
        <v>113</v>
      </c>
      <c r="W67" s="417" t="s">
        <v>37</v>
      </c>
      <c r="X67" s="793" t="s">
        <v>142</v>
      </c>
      <c r="Y67" s="783" t="s">
        <v>142</v>
      </c>
      <c r="Z67" s="783" t="s">
        <v>142</v>
      </c>
      <c r="AA67" s="793">
        <v>45870</v>
      </c>
      <c r="AB67" s="793">
        <v>47118</v>
      </c>
      <c r="AC67" s="783" t="s">
        <v>37</v>
      </c>
      <c r="AD67" s="783"/>
      <c r="AE67" s="783"/>
      <c r="AF67" s="791"/>
      <c r="AG67" s="791"/>
      <c r="AH67" s="783" t="s">
        <v>142</v>
      </c>
      <c r="AI67" s="783" t="s">
        <v>142</v>
      </c>
      <c r="AJ67" s="793"/>
      <c r="AK67" s="793"/>
      <c r="AL67" s="783" t="s">
        <v>453</v>
      </c>
      <c r="AM67" s="794" t="s">
        <v>454</v>
      </c>
      <c r="AN67" s="792" t="s">
        <v>455</v>
      </c>
      <c r="AO67" s="783" t="s">
        <v>271</v>
      </c>
      <c r="AP67" s="794" t="s">
        <v>456</v>
      </c>
      <c r="AQ67" s="783">
        <v>625907922</v>
      </c>
      <c r="AR67" s="783" t="s">
        <v>457</v>
      </c>
      <c r="AS67" s="794" t="s">
        <v>458</v>
      </c>
      <c r="AT67" s="783">
        <v>616437101</v>
      </c>
      <c r="AU67" s="783" t="s">
        <v>459</v>
      </c>
      <c r="AV67" s="581"/>
      <c r="AW67" s="581"/>
      <c r="AX67" s="581"/>
      <c r="AY67" s="581"/>
      <c r="AZ67" s="581"/>
      <c r="BA67" s="581"/>
      <c r="BB67" s="581"/>
      <c r="BC67" s="581"/>
      <c r="BD67" s="581"/>
      <c r="BE67" s="581"/>
      <c r="BF67" s="581"/>
      <c r="BG67" s="581"/>
      <c r="BH67" s="581"/>
      <c r="BI67" s="581"/>
      <c r="BJ67" s="581"/>
      <c r="BK67" s="581"/>
      <c r="BL67" s="581"/>
      <c r="BM67" s="581"/>
      <c r="BN67" s="581"/>
      <c r="BO67" s="581"/>
      <c r="BP67" s="581"/>
      <c r="BQ67" s="581"/>
      <c r="BR67" s="581"/>
      <c r="BS67" s="581"/>
      <c r="BT67" s="581"/>
      <c r="BU67" s="581"/>
      <c r="BV67" s="581"/>
      <c r="BW67" s="581"/>
      <c r="BX67" s="581"/>
      <c r="BY67" s="581"/>
      <c r="BZ67" s="581"/>
      <c r="CA67" s="581"/>
      <c r="CB67" s="581"/>
      <c r="CC67" s="581"/>
      <c r="CD67" s="581"/>
      <c r="CE67" s="581"/>
      <c r="CF67" s="581"/>
      <c r="CG67" s="581"/>
      <c r="CH67" s="581"/>
      <c r="CI67" s="581"/>
      <c r="CJ67" s="581"/>
      <c r="CK67" s="581"/>
      <c r="CL67" s="581"/>
      <c r="CM67" s="581"/>
      <c r="CN67" s="581"/>
      <c r="CO67" s="581"/>
      <c r="CP67" s="581"/>
      <c r="CQ67" s="581"/>
      <c r="CR67" s="581"/>
      <c r="CS67" s="581"/>
      <c r="CT67" s="581"/>
      <c r="CU67" s="581"/>
      <c r="CV67" s="581"/>
      <c r="CW67" s="581"/>
      <c r="CX67" s="581"/>
      <c r="CY67" s="581"/>
      <c r="CZ67" s="581"/>
      <c r="DA67" s="581"/>
      <c r="DB67" s="581"/>
      <c r="DC67" s="581"/>
      <c r="DD67" s="581"/>
      <c r="DE67" s="581"/>
      <c r="DF67" s="581"/>
      <c r="DG67" s="581"/>
      <c r="DH67" s="581"/>
      <c r="DI67" s="581"/>
      <c r="DJ67" s="581"/>
      <c r="DK67" s="581"/>
      <c r="DL67" s="581"/>
      <c r="DM67" s="581"/>
      <c r="DN67" s="581"/>
      <c r="DO67" s="581"/>
      <c r="DP67" s="581"/>
      <c r="DQ67" s="581"/>
      <c r="DR67" s="581"/>
      <c r="DS67" s="581"/>
      <c r="DT67" s="581"/>
      <c r="DU67" s="581"/>
      <c r="DV67" s="581"/>
      <c r="DW67" s="581"/>
      <c r="DX67" s="581"/>
      <c r="DY67" s="581"/>
      <c r="DZ67" s="581"/>
      <c r="EA67" s="581"/>
    </row>
    <row r="68" spans="1:131" s="322" customFormat="1" ht="41.25" hidden="1" customHeight="1">
      <c r="B68" s="410" t="s">
        <v>103</v>
      </c>
      <c r="C68" s="411" t="s">
        <v>535</v>
      </c>
      <c r="D68" s="412" t="s">
        <v>537</v>
      </c>
      <c r="E68" s="411" t="s">
        <v>538</v>
      </c>
      <c r="F68" s="413" t="s">
        <v>539</v>
      </c>
      <c r="G68" s="413"/>
      <c r="H68" s="413"/>
      <c r="I68" s="413" t="s">
        <v>103</v>
      </c>
      <c r="J68" s="413" t="s">
        <v>540</v>
      </c>
      <c r="K68" s="481" t="s">
        <v>110</v>
      </c>
      <c r="L68" s="494">
        <v>81116.7</v>
      </c>
      <c r="M68" s="494">
        <v>80855.5</v>
      </c>
      <c r="N68" s="510">
        <v>44043</v>
      </c>
      <c r="O68" s="416" t="s">
        <v>392</v>
      </c>
      <c r="P68" s="520">
        <v>80855.5</v>
      </c>
      <c r="Q68" s="415"/>
      <c r="R68" s="415"/>
      <c r="S68" s="411" t="s">
        <v>112</v>
      </c>
      <c r="T68" s="415" t="s">
        <v>541</v>
      </c>
      <c r="U68" s="415" t="s">
        <v>165</v>
      </c>
      <c r="V68" s="415" t="s">
        <v>113</v>
      </c>
      <c r="W68" s="417" t="s">
        <v>37</v>
      </c>
      <c r="X68" s="418" t="s">
        <v>142</v>
      </c>
      <c r="Y68" s="411" t="s">
        <v>142</v>
      </c>
      <c r="Z68" s="411" t="s">
        <v>142</v>
      </c>
      <c r="AA68" s="418">
        <v>44044</v>
      </c>
      <c r="AB68" s="418">
        <v>44408</v>
      </c>
      <c r="AC68" s="411" t="s">
        <v>35</v>
      </c>
      <c r="AD68" s="411" t="s">
        <v>225</v>
      </c>
      <c r="AE68" s="411" t="s">
        <v>35</v>
      </c>
      <c r="AF68" s="415">
        <v>80855.5</v>
      </c>
      <c r="AG68" s="415">
        <v>80855.5</v>
      </c>
      <c r="AH68" s="415" t="s">
        <v>165</v>
      </c>
      <c r="AI68" s="415" t="s">
        <v>165</v>
      </c>
      <c r="AJ68" s="418">
        <v>44409</v>
      </c>
      <c r="AK68" s="418">
        <v>44773</v>
      </c>
      <c r="AL68" s="557" t="s">
        <v>115</v>
      </c>
      <c r="AM68" s="420" t="s">
        <v>542</v>
      </c>
      <c r="AN68" s="422">
        <v>629923853</v>
      </c>
      <c r="AO68" s="422" t="s">
        <v>543</v>
      </c>
      <c r="AP68" s="421" t="s">
        <v>542</v>
      </c>
      <c r="AQ68" s="422">
        <v>629923853</v>
      </c>
      <c r="AR68" s="422" t="s">
        <v>543</v>
      </c>
      <c r="AS68" s="421" t="s">
        <v>542</v>
      </c>
      <c r="AT68" s="422" t="s">
        <v>544</v>
      </c>
      <c r="AU68" s="422" t="s">
        <v>545</v>
      </c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</row>
    <row r="69" spans="1:131" s="581" customFormat="1" ht="41.25" hidden="1" customHeight="1">
      <c r="A69" s="322"/>
      <c r="B69" s="410" t="s">
        <v>103</v>
      </c>
      <c r="C69" s="411" t="s">
        <v>535</v>
      </c>
      <c r="D69" s="413" t="s">
        <v>546</v>
      </c>
      <c r="E69" s="411" t="s">
        <v>547</v>
      </c>
      <c r="F69" s="413" t="s">
        <v>548</v>
      </c>
      <c r="G69" s="413"/>
      <c r="H69" s="413"/>
      <c r="I69" s="413" t="s">
        <v>124</v>
      </c>
      <c r="J69" s="413" t="s">
        <v>549</v>
      </c>
      <c r="K69" s="481" t="s">
        <v>126</v>
      </c>
      <c r="L69" s="494">
        <v>29954.6</v>
      </c>
      <c r="M69" s="494">
        <v>29771.95</v>
      </c>
      <c r="N69" s="510">
        <v>44918</v>
      </c>
      <c r="O69" s="416">
        <v>7</v>
      </c>
      <c r="P69" s="520">
        <v>31855.99</v>
      </c>
      <c r="Q69" s="415" t="s">
        <v>37</v>
      </c>
      <c r="R69" s="415"/>
      <c r="S69" s="411" t="s">
        <v>112</v>
      </c>
      <c r="T69" s="415" t="s">
        <v>550</v>
      </c>
      <c r="U69" s="415" t="s">
        <v>550</v>
      </c>
      <c r="V69" s="415" t="s">
        <v>179</v>
      </c>
      <c r="W69" s="417" t="s">
        <v>37</v>
      </c>
      <c r="X69" s="418"/>
      <c r="Y69" s="411"/>
      <c r="Z69" s="411"/>
      <c r="AA69" s="418">
        <v>44943</v>
      </c>
      <c r="AB69" s="418">
        <v>45307</v>
      </c>
      <c r="AC69" s="411" t="s">
        <v>35</v>
      </c>
      <c r="AD69" s="411" t="s">
        <v>452</v>
      </c>
      <c r="AE69" s="411" t="s">
        <v>35</v>
      </c>
      <c r="AF69" s="415"/>
      <c r="AG69" s="415"/>
      <c r="AH69" s="415"/>
      <c r="AI69" s="415"/>
      <c r="AJ69" s="418">
        <v>45308</v>
      </c>
      <c r="AK69" s="418">
        <v>45673</v>
      </c>
      <c r="AL69" s="411" t="s">
        <v>172</v>
      </c>
      <c r="AM69" s="419"/>
      <c r="AN69" s="417">
        <v>652913566</v>
      </c>
      <c r="AO69" s="423" t="s">
        <v>551</v>
      </c>
      <c r="AP69" s="424" t="s">
        <v>552</v>
      </c>
      <c r="AQ69" s="417">
        <v>652913566</v>
      </c>
      <c r="AR69" s="423" t="s">
        <v>551</v>
      </c>
      <c r="AS69" s="424" t="s">
        <v>552</v>
      </c>
      <c r="AT69" s="417">
        <v>652913566</v>
      </c>
      <c r="AU69" s="411" t="s">
        <v>553</v>
      </c>
      <c r="AV69" s="335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322"/>
      <c r="BQ69" s="322"/>
      <c r="BR69" s="322"/>
      <c r="BS69" s="322"/>
      <c r="BT69" s="322"/>
      <c r="BU69" s="322"/>
      <c r="BV69" s="322"/>
      <c r="BW69" s="322"/>
      <c r="BX69" s="322"/>
      <c r="BY69" s="322"/>
      <c r="BZ69" s="322"/>
      <c r="CA69" s="322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322"/>
      <c r="DC69" s="322"/>
      <c r="DD69" s="322"/>
      <c r="DE69" s="322"/>
      <c r="DF69" s="322"/>
      <c r="DG69" s="322"/>
      <c r="DH69" s="322"/>
      <c r="DI69" s="322"/>
      <c r="DJ69" s="322"/>
      <c r="DK69" s="322"/>
      <c r="DL69" s="322"/>
      <c r="DM69" s="322"/>
      <c r="DN69" s="322"/>
      <c r="DO69" s="322"/>
      <c r="DP69" s="322"/>
      <c r="DQ69" s="322"/>
      <c r="DR69" s="322"/>
      <c r="DS69" s="322"/>
      <c r="DT69" s="322"/>
      <c r="DU69" s="322"/>
      <c r="DV69" s="322"/>
      <c r="DW69" s="322"/>
      <c r="DX69" s="322"/>
      <c r="DY69" s="322"/>
      <c r="DZ69" s="322"/>
      <c r="EA69" s="322"/>
    </row>
    <row r="70" spans="1:131" s="322" customFormat="1" ht="28.5" hidden="1">
      <c r="B70" s="410">
        <v>53</v>
      </c>
      <c r="C70" s="411" t="s">
        <v>535</v>
      </c>
      <c r="D70" s="413" t="s">
        <v>447</v>
      </c>
      <c r="E70" s="411" t="s">
        <v>448</v>
      </c>
      <c r="F70" s="413" t="s">
        <v>449</v>
      </c>
      <c r="G70" s="413"/>
      <c r="H70" s="413"/>
      <c r="I70" s="413" t="s">
        <v>108</v>
      </c>
      <c r="J70" s="413" t="s">
        <v>450</v>
      </c>
      <c r="K70" s="481" t="s">
        <v>126</v>
      </c>
      <c r="L70" s="495">
        <v>25680.86</v>
      </c>
      <c r="M70" s="494">
        <v>18216.12</v>
      </c>
      <c r="N70" s="510">
        <v>45117</v>
      </c>
      <c r="O70" s="416">
        <v>7</v>
      </c>
      <c r="P70" s="520">
        <v>19491.12</v>
      </c>
      <c r="Q70" s="415" t="s">
        <v>37</v>
      </c>
      <c r="R70" s="415"/>
      <c r="S70" s="411" t="s">
        <v>112</v>
      </c>
      <c r="T70" s="415" t="s">
        <v>451</v>
      </c>
      <c r="U70" s="415" t="s">
        <v>451</v>
      </c>
      <c r="V70" s="415" t="s">
        <v>113</v>
      </c>
      <c r="W70" s="417" t="s">
        <v>37</v>
      </c>
      <c r="X70" s="418" t="s">
        <v>142</v>
      </c>
      <c r="Y70" s="411" t="s">
        <v>142</v>
      </c>
      <c r="Z70" s="411" t="s">
        <v>142</v>
      </c>
      <c r="AA70" s="418">
        <v>45139</v>
      </c>
      <c r="AB70" s="418">
        <v>45504</v>
      </c>
      <c r="AC70" s="411" t="s">
        <v>35</v>
      </c>
      <c r="AD70" s="411" t="s">
        <v>452</v>
      </c>
      <c r="AE70" s="411" t="s">
        <v>35</v>
      </c>
      <c r="AF70" s="361">
        <v>18216.12</v>
      </c>
      <c r="AG70" s="361">
        <v>19491.12</v>
      </c>
      <c r="AH70" s="411" t="s">
        <v>142</v>
      </c>
      <c r="AI70" s="411" t="s">
        <v>142</v>
      </c>
      <c r="AJ70" s="362">
        <v>45505</v>
      </c>
      <c r="AK70" s="362">
        <v>45869</v>
      </c>
      <c r="AL70" s="411" t="s">
        <v>453</v>
      </c>
      <c r="AM70" s="424" t="s">
        <v>454</v>
      </c>
      <c r="AN70" s="417" t="s">
        <v>455</v>
      </c>
      <c r="AO70" s="411" t="s">
        <v>271</v>
      </c>
      <c r="AP70" s="424" t="s">
        <v>456</v>
      </c>
      <c r="AQ70" s="411">
        <v>625907922</v>
      </c>
      <c r="AR70" s="411" t="s">
        <v>457</v>
      </c>
      <c r="AS70" s="424" t="s">
        <v>458</v>
      </c>
      <c r="AT70" s="411">
        <v>616437101</v>
      </c>
      <c r="AU70" s="411" t="s">
        <v>459</v>
      </c>
    </row>
    <row r="71" spans="1:131" s="322" customFormat="1" ht="15" hidden="1">
      <c r="B71" s="410" t="s">
        <v>103</v>
      </c>
      <c r="C71" s="411" t="s">
        <v>535</v>
      </c>
      <c r="D71" s="413" t="s">
        <v>554</v>
      </c>
      <c r="E71" s="417" t="s">
        <v>555</v>
      </c>
      <c r="F71" s="412" t="s">
        <v>556</v>
      </c>
      <c r="G71" s="412"/>
      <c r="H71" s="412"/>
      <c r="I71" s="412" t="s">
        <v>172</v>
      </c>
      <c r="J71" s="412" t="s">
        <v>557</v>
      </c>
      <c r="K71" s="481" t="s">
        <v>174</v>
      </c>
      <c r="L71" s="496">
        <v>499343.48</v>
      </c>
      <c r="M71" s="496">
        <v>497679</v>
      </c>
      <c r="N71" s="510">
        <v>45099</v>
      </c>
      <c r="O71" s="416" t="s">
        <v>392</v>
      </c>
      <c r="P71" s="520">
        <v>497679</v>
      </c>
      <c r="Q71" s="415" t="s">
        <v>35</v>
      </c>
      <c r="R71" s="415" t="s">
        <v>558</v>
      </c>
      <c r="S71" s="411" t="s">
        <v>428</v>
      </c>
      <c r="T71" s="415">
        <f>P71/12</f>
        <v>41473.25</v>
      </c>
      <c r="U71" s="425">
        <f>T71</f>
        <v>41473.25</v>
      </c>
      <c r="V71" s="425" t="s">
        <v>113</v>
      </c>
      <c r="W71" s="417" t="s">
        <v>37</v>
      </c>
      <c r="X71" s="418"/>
      <c r="Y71" s="415"/>
      <c r="Z71" s="415"/>
      <c r="AA71" s="418">
        <v>45108</v>
      </c>
      <c r="AB71" s="418">
        <v>45473</v>
      </c>
      <c r="AC71" s="414" t="s">
        <v>35</v>
      </c>
      <c r="AD71" s="411" t="s">
        <v>559</v>
      </c>
      <c r="AE71" s="411" t="s">
        <v>35</v>
      </c>
      <c r="AF71" s="415">
        <v>249671.74</v>
      </c>
      <c r="AG71" s="415">
        <v>249671.74</v>
      </c>
      <c r="AH71" s="415"/>
      <c r="AI71" s="415"/>
      <c r="AJ71" s="418">
        <v>45474</v>
      </c>
      <c r="AK71" s="418">
        <v>45657</v>
      </c>
      <c r="AL71" s="411" t="s">
        <v>172</v>
      </c>
      <c r="AM71" s="625" t="s">
        <v>560</v>
      </c>
      <c r="AN71" s="417">
        <v>828024398</v>
      </c>
      <c r="AO71" s="417" t="s">
        <v>561</v>
      </c>
      <c r="AP71" s="328" t="s">
        <v>560</v>
      </c>
      <c r="AQ71" s="417">
        <v>828024398</v>
      </c>
      <c r="AR71" s="417" t="s">
        <v>562</v>
      </c>
      <c r="AS71" s="328" t="s">
        <v>560</v>
      </c>
      <c r="AT71" s="417" t="s">
        <v>563</v>
      </c>
      <c r="AU71" s="417" t="s">
        <v>562</v>
      </c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CB71" s="66"/>
      <c r="CC71" s="66"/>
      <c r="CD71" s="66"/>
      <c r="CE71" s="66"/>
      <c r="CF71" s="66"/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E71" s="66"/>
      <c r="DF71" s="66"/>
      <c r="DG71" s="66"/>
      <c r="DH71" s="66"/>
      <c r="DI71" s="66"/>
      <c r="DJ71" s="66"/>
      <c r="DK71" s="66"/>
      <c r="DL71" s="66"/>
      <c r="DM71" s="66"/>
      <c r="DN71" s="66"/>
      <c r="DO71" s="66"/>
      <c r="DP71" s="66"/>
      <c r="DQ71" s="66"/>
      <c r="DR71" s="66"/>
      <c r="DS71" s="66"/>
      <c r="DT71" s="66"/>
    </row>
    <row r="72" spans="1:131" s="322" customFormat="1" ht="38.25" hidden="1" customHeight="1">
      <c r="B72" s="410" t="s">
        <v>103</v>
      </c>
      <c r="C72" s="411" t="s">
        <v>535</v>
      </c>
      <c r="D72" s="413" t="s">
        <v>188</v>
      </c>
      <c r="E72" s="411" t="s">
        <v>189</v>
      </c>
      <c r="F72" s="413" t="s">
        <v>190</v>
      </c>
      <c r="G72" s="413"/>
      <c r="H72" s="413"/>
      <c r="I72" s="413" t="s">
        <v>108</v>
      </c>
      <c r="J72" s="413" t="s">
        <v>191</v>
      </c>
      <c r="K72" s="481" t="s">
        <v>126</v>
      </c>
      <c r="L72" s="495">
        <v>23338.74</v>
      </c>
      <c r="M72" s="494">
        <v>21689.95</v>
      </c>
      <c r="N72" s="510">
        <v>43899</v>
      </c>
      <c r="O72" s="416">
        <v>7</v>
      </c>
      <c r="P72" s="520">
        <v>23207.759999999998</v>
      </c>
      <c r="Q72" s="415" t="s">
        <v>37</v>
      </c>
      <c r="R72" s="415"/>
      <c r="S72" s="411" t="s">
        <v>112</v>
      </c>
      <c r="T72" s="415">
        <v>90.37</v>
      </c>
      <c r="U72" s="415">
        <v>96.69</v>
      </c>
      <c r="V72" s="415" t="s">
        <v>154</v>
      </c>
      <c r="W72" s="417" t="s">
        <v>37</v>
      </c>
      <c r="X72" s="418" t="s">
        <v>142</v>
      </c>
      <c r="Y72" s="411" t="s">
        <v>142</v>
      </c>
      <c r="Z72" s="411" t="s">
        <v>142</v>
      </c>
      <c r="AA72" s="418">
        <v>43899</v>
      </c>
      <c r="AB72" s="418">
        <v>45724</v>
      </c>
      <c r="AC72" s="411" t="s">
        <v>37</v>
      </c>
      <c r="AD72" s="411" t="s">
        <v>142</v>
      </c>
      <c r="AE72" s="411" t="s">
        <v>142</v>
      </c>
      <c r="AF72" s="411" t="s">
        <v>142</v>
      </c>
      <c r="AG72" s="411" t="s">
        <v>142</v>
      </c>
      <c r="AH72" s="411" t="s">
        <v>142</v>
      </c>
      <c r="AI72" s="411" t="s">
        <v>142</v>
      </c>
      <c r="AJ72" s="418" t="s">
        <v>142</v>
      </c>
      <c r="AK72" s="418" t="s">
        <v>142</v>
      </c>
      <c r="AL72" s="557" t="s">
        <v>115</v>
      </c>
      <c r="AM72" s="430" t="s">
        <v>192</v>
      </c>
      <c r="AN72" s="411">
        <v>928272722</v>
      </c>
      <c r="AO72" s="411" t="s">
        <v>193</v>
      </c>
      <c r="AP72" s="424" t="s">
        <v>194</v>
      </c>
      <c r="AQ72" s="411">
        <v>928272722</v>
      </c>
      <c r="AR72" s="411" t="s">
        <v>195</v>
      </c>
      <c r="AS72" s="424" t="s">
        <v>196</v>
      </c>
      <c r="AT72" s="411">
        <v>928272722</v>
      </c>
      <c r="AU72" s="411" t="s">
        <v>197</v>
      </c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6"/>
      <c r="DT72" s="66"/>
    </row>
    <row r="73" spans="1:131" s="595" customFormat="1" ht="38.25" hidden="1" customHeight="1">
      <c r="B73" s="869" t="s">
        <v>124</v>
      </c>
      <c r="C73" s="870" t="s">
        <v>535</v>
      </c>
      <c r="D73" s="871" t="s">
        <v>188</v>
      </c>
      <c r="E73" s="870" t="s">
        <v>198</v>
      </c>
      <c r="F73" s="871" t="s">
        <v>190</v>
      </c>
      <c r="G73" s="871"/>
      <c r="H73" s="871"/>
      <c r="I73" s="872" t="s">
        <v>172</v>
      </c>
      <c r="J73" s="873" t="s">
        <v>199</v>
      </c>
      <c r="K73" s="874" t="s">
        <v>110</v>
      </c>
      <c r="L73" s="875">
        <v>77097.289999999994</v>
      </c>
      <c r="M73" s="876">
        <v>75903.289999999994</v>
      </c>
      <c r="N73" s="877">
        <v>45775</v>
      </c>
      <c r="O73" s="878">
        <v>7</v>
      </c>
      <c r="P73" s="879">
        <v>81216.52</v>
      </c>
      <c r="Q73" s="880" t="s">
        <v>35</v>
      </c>
      <c r="R73" s="880">
        <v>3795.16</v>
      </c>
      <c r="S73" s="870" t="s">
        <v>112</v>
      </c>
      <c r="T73" s="880"/>
      <c r="U73" s="880"/>
      <c r="V73" s="880"/>
      <c r="W73" s="881"/>
      <c r="X73" s="882"/>
      <c r="Y73" s="870"/>
      <c r="Z73" s="870"/>
      <c r="AA73" s="882">
        <v>45778</v>
      </c>
      <c r="AB73" s="882">
        <v>47603</v>
      </c>
      <c r="AC73" s="870"/>
      <c r="AD73" s="870"/>
      <c r="AE73" s="883"/>
      <c r="AF73" s="870"/>
      <c r="AG73" s="870"/>
      <c r="AH73" s="870"/>
      <c r="AI73" s="870"/>
      <c r="AJ73" s="882"/>
      <c r="AK73" s="882"/>
      <c r="AL73" s="884" t="s">
        <v>172</v>
      </c>
      <c r="AM73" s="885" t="s">
        <v>192</v>
      </c>
      <c r="AN73" s="870">
        <v>928272722</v>
      </c>
      <c r="AO73" s="870" t="s">
        <v>193</v>
      </c>
      <c r="AP73" s="886" t="s">
        <v>194</v>
      </c>
      <c r="AQ73" s="870">
        <v>928272722</v>
      </c>
      <c r="AR73" s="870" t="s">
        <v>195</v>
      </c>
      <c r="AS73" s="886" t="s">
        <v>196</v>
      </c>
      <c r="AT73" s="870">
        <v>928272722</v>
      </c>
      <c r="AU73" s="870" t="s">
        <v>197</v>
      </c>
      <c r="AV73" s="590"/>
      <c r="AW73" s="590"/>
      <c r="AX73" s="590"/>
      <c r="AY73" s="590"/>
      <c r="AZ73" s="590"/>
      <c r="BA73" s="590"/>
      <c r="BB73" s="590"/>
      <c r="BC73" s="590"/>
      <c r="BD73" s="590"/>
      <c r="BE73" s="590"/>
      <c r="BF73" s="590"/>
      <c r="BG73" s="590"/>
      <c r="BH73" s="590"/>
      <c r="BI73" s="590"/>
      <c r="BJ73" s="590"/>
      <c r="BK73" s="590"/>
      <c r="BL73" s="590"/>
      <c r="BM73" s="590"/>
      <c r="BN73" s="590"/>
    </row>
    <row r="74" spans="1:131" s="322" customFormat="1" ht="54" hidden="1" customHeight="1">
      <c r="B74" s="410" t="s">
        <v>103</v>
      </c>
      <c r="C74" s="411" t="s">
        <v>535</v>
      </c>
      <c r="D74" s="412" t="s">
        <v>564</v>
      </c>
      <c r="E74" s="411" t="s">
        <v>538</v>
      </c>
      <c r="F74" s="413" t="s">
        <v>545</v>
      </c>
      <c r="G74" s="413"/>
      <c r="H74" s="413"/>
      <c r="I74" s="413" t="s">
        <v>124</v>
      </c>
      <c r="J74" s="413" t="s">
        <v>565</v>
      </c>
      <c r="K74" s="481" t="s">
        <v>174</v>
      </c>
      <c r="L74" s="494">
        <v>98591.3</v>
      </c>
      <c r="M74" s="494">
        <v>98591.3</v>
      </c>
      <c r="N74" s="510">
        <v>44771</v>
      </c>
      <c r="O74" s="416" t="s">
        <v>392</v>
      </c>
      <c r="P74" s="520">
        <v>98591.3</v>
      </c>
      <c r="Q74" s="415" t="s">
        <v>384</v>
      </c>
      <c r="R74" s="415" t="s">
        <v>558</v>
      </c>
      <c r="S74" s="411" t="s">
        <v>112</v>
      </c>
      <c r="T74" s="415"/>
      <c r="U74" s="415" t="s">
        <v>566</v>
      </c>
      <c r="V74" s="415" t="s">
        <v>113</v>
      </c>
      <c r="W74" s="417" t="s">
        <v>37</v>
      </c>
      <c r="X74" s="418"/>
      <c r="Y74" s="411"/>
      <c r="Z74" s="411"/>
      <c r="AA74" s="418">
        <v>44774</v>
      </c>
      <c r="AB74" s="418">
        <v>45504</v>
      </c>
      <c r="AC74" s="411" t="s">
        <v>35</v>
      </c>
      <c r="AD74" s="411" t="s">
        <v>559</v>
      </c>
      <c r="AE74" s="411" t="s">
        <v>35</v>
      </c>
      <c r="AF74" s="415">
        <v>24647.82</v>
      </c>
      <c r="AG74" s="415">
        <v>24647.82</v>
      </c>
      <c r="AH74" s="415" t="s">
        <v>165</v>
      </c>
      <c r="AI74" s="415" t="s">
        <v>165</v>
      </c>
      <c r="AJ74" s="418">
        <v>45505</v>
      </c>
      <c r="AK74" s="418">
        <v>45688</v>
      </c>
      <c r="AL74" s="557"/>
      <c r="AM74" s="420" t="s">
        <v>567</v>
      </c>
      <c r="AN74" s="422">
        <v>629923853</v>
      </c>
      <c r="AO74" s="609" t="s">
        <v>568</v>
      </c>
      <c r="AP74" s="421" t="s">
        <v>542</v>
      </c>
      <c r="AQ74" s="422">
        <v>629923853</v>
      </c>
      <c r="AR74" s="422" t="s">
        <v>543</v>
      </c>
      <c r="AS74" s="421" t="s">
        <v>542</v>
      </c>
      <c r="AT74" s="422">
        <v>629923853</v>
      </c>
      <c r="AU74" s="422" t="s">
        <v>545</v>
      </c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</row>
    <row r="75" spans="1:131" s="322" customFormat="1" ht="27.75" hidden="1" customHeight="1">
      <c r="B75" s="410">
        <v>51</v>
      </c>
      <c r="C75" s="411" t="s">
        <v>535</v>
      </c>
      <c r="D75" s="413" t="s">
        <v>486</v>
      </c>
      <c r="E75" s="411" t="s">
        <v>201</v>
      </c>
      <c r="F75" s="413" t="s">
        <v>202</v>
      </c>
      <c r="G75" s="413"/>
      <c r="H75" s="413"/>
      <c r="I75" s="413" t="s">
        <v>108</v>
      </c>
      <c r="J75" s="413" t="s">
        <v>203</v>
      </c>
      <c r="K75" s="481" t="s">
        <v>126</v>
      </c>
      <c r="L75" s="496">
        <v>22080</v>
      </c>
      <c r="M75" s="494">
        <v>18582</v>
      </c>
      <c r="N75" s="510">
        <v>44221</v>
      </c>
      <c r="O75" s="416">
        <v>7</v>
      </c>
      <c r="P75" s="520">
        <f>M75*O75%+M75</f>
        <v>19882.740000000002</v>
      </c>
      <c r="Q75" s="415" t="s">
        <v>37</v>
      </c>
      <c r="R75" s="415"/>
      <c r="S75" s="411" t="s">
        <v>112</v>
      </c>
      <c r="T75" s="415">
        <v>77.42</v>
      </c>
      <c r="U75" s="425">
        <v>82.838999999999999</v>
      </c>
      <c r="V75" s="425" t="s">
        <v>113</v>
      </c>
      <c r="W75" s="417" t="s">
        <v>37</v>
      </c>
      <c r="X75" s="418" t="s">
        <v>142</v>
      </c>
      <c r="Y75" s="415" t="s">
        <v>142</v>
      </c>
      <c r="Z75" s="415" t="s">
        <v>142</v>
      </c>
      <c r="AA75" s="418">
        <v>44228</v>
      </c>
      <c r="AB75" s="418">
        <v>46053</v>
      </c>
      <c r="AC75" s="414" t="s">
        <v>37</v>
      </c>
      <c r="AD75" s="426" t="s">
        <v>142</v>
      </c>
      <c r="AE75" s="426" t="s">
        <v>142</v>
      </c>
      <c r="AF75" s="415" t="s">
        <v>142</v>
      </c>
      <c r="AG75" s="415" t="s">
        <v>142</v>
      </c>
      <c r="AH75" s="415" t="s">
        <v>142</v>
      </c>
      <c r="AI75" s="415" t="s">
        <v>142</v>
      </c>
      <c r="AJ75" s="418" t="s">
        <v>142</v>
      </c>
      <c r="AK75" s="418" t="s">
        <v>142</v>
      </c>
      <c r="AL75" s="557" t="s">
        <v>115</v>
      </c>
      <c r="AM75" s="419" t="s">
        <v>204</v>
      </c>
      <c r="AN75" s="417">
        <v>941135052</v>
      </c>
      <c r="AO75" s="417" t="s">
        <v>205</v>
      </c>
      <c r="AP75" s="419" t="s">
        <v>206</v>
      </c>
      <c r="AQ75" s="417">
        <v>628280595</v>
      </c>
      <c r="AR75" s="417" t="s">
        <v>207</v>
      </c>
      <c r="AS75" s="417" t="s">
        <v>37</v>
      </c>
      <c r="AT75" s="417">
        <v>941135052</v>
      </c>
      <c r="AU75" s="417" t="s">
        <v>208</v>
      </c>
    </row>
    <row r="76" spans="1:131" s="581" customFormat="1" ht="29.25" hidden="1" customHeight="1">
      <c r="A76" s="322"/>
      <c r="B76" s="410" t="s">
        <v>103</v>
      </c>
      <c r="C76" s="411" t="s">
        <v>535</v>
      </c>
      <c r="D76" s="413" t="s">
        <v>569</v>
      </c>
      <c r="E76" s="411" t="s">
        <v>162</v>
      </c>
      <c r="F76" s="413" t="s">
        <v>163</v>
      </c>
      <c r="G76" s="413"/>
      <c r="H76" s="413"/>
      <c r="I76" s="413" t="s">
        <v>108</v>
      </c>
      <c r="J76" s="478" t="s">
        <v>164</v>
      </c>
      <c r="K76" s="481" t="s">
        <v>110</v>
      </c>
      <c r="L76" s="495">
        <v>66180.539999999994</v>
      </c>
      <c r="M76" s="494">
        <v>42632.26</v>
      </c>
      <c r="N76" s="510">
        <v>44312</v>
      </c>
      <c r="O76" s="416">
        <v>7</v>
      </c>
      <c r="P76" s="520">
        <v>45616.52</v>
      </c>
      <c r="Q76" s="415" t="s">
        <v>35</v>
      </c>
      <c r="R76" s="415">
        <v>2131.61</v>
      </c>
      <c r="S76" s="411" t="s">
        <v>112</v>
      </c>
      <c r="T76" s="415" t="s">
        <v>165</v>
      </c>
      <c r="U76" s="415" t="s">
        <v>165</v>
      </c>
      <c r="V76" s="425" t="s">
        <v>113</v>
      </c>
      <c r="W76" s="417" t="s">
        <v>37</v>
      </c>
      <c r="X76" s="418" t="s">
        <v>142</v>
      </c>
      <c r="Y76" s="411" t="s">
        <v>142</v>
      </c>
      <c r="Z76" s="411" t="s">
        <v>142</v>
      </c>
      <c r="AA76" s="418">
        <v>44317</v>
      </c>
      <c r="AB76" s="418">
        <v>45046</v>
      </c>
      <c r="AC76" s="411" t="s">
        <v>35</v>
      </c>
      <c r="AD76" s="411" t="s">
        <v>114</v>
      </c>
      <c r="AE76" s="426" t="s">
        <v>37</v>
      </c>
      <c r="AF76" s="411" t="s">
        <v>142</v>
      </c>
      <c r="AG76" s="411" t="s">
        <v>142</v>
      </c>
      <c r="AH76" s="411" t="s">
        <v>142</v>
      </c>
      <c r="AI76" s="411" t="s">
        <v>142</v>
      </c>
      <c r="AJ76" s="418" t="s">
        <v>142</v>
      </c>
      <c r="AK76" s="418" t="s">
        <v>142</v>
      </c>
      <c r="AL76" s="561" t="s">
        <v>129</v>
      </c>
      <c r="AM76" s="424" t="s">
        <v>166</v>
      </c>
      <c r="AN76" s="411">
        <v>928258674</v>
      </c>
      <c r="AO76" s="411" t="s">
        <v>167</v>
      </c>
      <c r="AP76" s="424" t="s">
        <v>168</v>
      </c>
      <c r="AQ76" s="411">
        <v>928258674</v>
      </c>
      <c r="AR76" s="411" t="s">
        <v>169</v>
      </c>
      <c r="AS76" s="424" t="s">
        <v>170</v>
      </c>
      <c r="AT76" s="411">
        <v>928258674</v>
      </c>
      <c r="AU76" s="411" t="s">
        <v>171</v>
      </c>
      <c r="AV76" s="322"/>
      <c r="AW76" s="322"/>
      <c r="AX76" s="322"/>
      <c r="AY76" s="322"/>
      <c r="AZ76" s="322"/>
      <c r="BA76" s="322"/>
      <c r="BB76" s="322"/>
      <c r="BC76" s="322"/>
      <c r="BD76" s="322"/>
      <c r="BE76" s="322"/>
      <c r="BF76" s="322"/>
      <c r="BG76" s="322"/>
      <c r="BH76" s="322"/>
      <c r="BI76" s="322"/>
      <c r="BJ76" s="322"/>
      <c r="BK76" s="322"/>
      <c r="BL76" s="322"/>
      <c r="BM76" s="322"/>
      <c r="BN76" s="322"/>
      <c r="BO76" s="322"/>
      <c r="BP76" s="322"/>
      <c r="BQ76" s="322"/>
      <c r="BR76" s="322"/>
      <c r="BS76" s="322"/>
      <c r="BT76" s="322"/>
      <c r="BU76" s="322"/>
      <c r="BV76" s="322"/>
      <c r="BW76" s="322"/>
      <c r="BX76" s="322"/>
      <c r="BY76" s="322"/>
      <c r="BZ76" s="322"/>
      <c r="CA76" s="322"/>
      <c r="CB76" s="322"/>
      <c r="CC76" s="322"/>
      <c r="CD76" s="322"/>
      <c r="CE76" s="322"/>
      <c r="CF76" s="322"/>
      <c r="CG76" s="322"/>
      <c r="CH76" s="322"/>
      <c r="CI76" s="322"/>
      <c r="CJ76" s="322"/>
      <c r="CK76" s="322"/>
      <c r="CL76" s="322"/>
      <c r="CM76" s="322"/>
      <c r="CN76" s="322"/>
      <c r="CO76" s="322"/>
      <c r="CP76" s="322"/>
      <c r="CQ76" s="322"/>
      <c r="CR76" s="322"/>
      <c r="CS76" s="322"/>
      <c r="CT76" s="322"/>
      <c r="CU76" s="322"/>
      <c r="CV76" s="322"/>
      <c r="CW76" s="322"/>
      <c r="CX76" s="322"/>
      <c r="CY76" s="322"/>
      <c r="CZ76" s="322"/>
      <c r="DA76" s="322"/>
      <c r="DB76" s="322"/>
      <c r="DC76" s="322"/>
      <c r="DD76" s="322"/>
      <c r="DE76" s="322"/>
      <c r="DF76" s="322"/>
      <c r="DG76" s="322"/>
      <c r="DH76" s="322"/>
      <c r="DI76" s="322"/>
      <c r="DJ76" s="322"/>
      <c r="DK76" s="322"/>
      <c r="DL76" s="322"/>
      <c r="DM76" s="322"/>
      <c r="DN76" s="322"/>
      <c r="DO76" s="322"/>
      <c r="DP76" s="322"/>
      <c r="DQ76" s="322"/>
      <c r="DR76" s="322"/>
      <c r="DS76" s="322"/>
      <c r="DT76" s="322"/>
      <c r="DU76" s="322"/>
      <c r="DV76" s="322"/>
      <c r="DW76" s="322"/>
      <c r="DX76" s="322"/>
      <c r="DY76" s="322"/>
      <c r="DZ76" s="322"/>
      <c r="EA76" s="322"/>
    </row>
    <row r="77" spans="1:131" s="322" customFormat="1" ht="28.5" hidden="1">
      <c r="B77" s="410">
        <v>54</v>
      </c>
      <c r="C77" s="411" t="s">
        <v>535</v>
      </c>
      <c r="D77" s="413" t="s">
        <v>570</v>
      </c>
      <c r="E77" s="417" t="s">
        <v>571</v>
      </c>
      <c r="F77" s="412" t="s">
        <v>572</v>
      </c>
      <c r="G77" s="412"/>
      <c r="H77" s="412"/>
      <c r="I77" s="413" t="s">
        <v>108</v>
      </c>
      <c r="J77" s="412" t="s">
        <v>573</v>
      </c>
      <c r="K77" s="481" t="s">
        <v>110</v>
      </c>
      <c r="L77" s="496" t="s">
        <v>574</v>
      </c>
      <c r="M77" s="494">
        <v>20054.25</v>
      </c>
      <c r="N77" s="510">
        <v>44365</v>
      </c>
      <c r="O77" s="416">
        <v>7</v>
      </c>
      <c r="P77" s="520">
        <v>21458.05</v>
      </c>
      <c r="Q77" s="415" t="s">
        <v>35</v>
      </c>
      <c r="R77" s="415">
        <v>1002.71</v>
      </c>
      <c r="S77" s="411" t="s">
        <v>112</v>
      </c>
      <c r="T77" s="415" t="s">
        <v>165</v>
      </c>
      <c r="U77" s="425" t="s">
        <v>165</v>
      </c>
      <c r="V77" s="425" t="s">
        <v>113</v>
      </c>
      <c r="W77" s="417" t="s">
        <v>37</v>
      </c>
      <c r="X77" s="418" t="s">
        <v>142</v>
      </c>
      <c r="Y77" s="415" t="s">
        <v>142</v>
      </c>
      <c r="Z77" s="415" t="s">
        <v>142</v>
      </c>
      <c r="AA77" s="418">
        <v>44378</v>
      </c>
      <c r="AB77" s="418">
        <v>46203</v>
      </c>
      <c r="AC77" s="414" t="s">
        <v>37</v>
      </c>
      <c r="AD77" s="426" t="s">
        <v>142</v>
      </c>
      <c r="AE77" s="426" t="s">
        <v>142</v>
      </c>
      <c r="AF77" s="415" t="s">
        <v>142</v>
      </c>
      <c r="AG77" s="415" t="s">
        <v>142</v>
      </c>
      <c r="AH77" s="415" t="s">
        <v>142</v>
      </c>
      <c r="AI77" s="415" t="s">
        <v>142</v>
      </c>
      <c r="AJ77" s="418" t="s">
        <v>142</v>
      </c>
      <c r="AK77" s="418" t="s">
        <v>142</v>
      </c>
      <c r="AL77" s="411" t="s">
        <v>129</v>
      </c>
      <c r="AM77" s="419" t="s">
        <v>575</v>
      </c>
      <c r="AN77" s="417" t="s">
        <v>576</v>
      </c>
      <c r="AO77" s="417" t="s">
        <v>577</v>
      </c>
      <c r="AP77" s="419" t="s">
        <v>578</v>
      </c>
      <c r="AQ77" s="417">
        <v>922630946</v>
      </c>
      <c r="AR77" s="417" t="s">
        <v>579</v>
      </c>
      <c r="AS77" s="417" t="s">
        <v>37</v>
      </c>
      <c r="AT77" s="417" t="s">
        <v>37</v>
      </c>
      <c r="AU77" s="417" t="s">
        <v>580</v>
      </c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E77" s="66"/>
      <c r="DF77" s="66"/>
      <c r="DG77" s="66"/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6"/>
      <c r="DS77" s="66"/>
      <c r="DT77" s="66"/>
    </row>
    <row r="78" spans="1:131" s="322" customFormat="1" ht="0.75" hidden="1" customHeight="1">
      <c r="B78" s="410" t="s">
        <v>103</v>
      </c>
      <c r="C78" s="411" t="s">
        <v>535</v>
      </c>
      <c r="D78" s="413" t="s">
        <v>581</v>
      </c>
      <c r="E78" s="411" t="s">
        <v>277</v>
      </c>
      <c r="F78" s="571" t="s">
        <v>488</v>
      </c>
      <c r="G78" s="571"/>
      <c r="H78" s="571"/>
      <c r="I78" s="427" t="s">
        <v>108</v>
      </c>
      <c r="J78" s="413" t="s">
        <v>489</v>
      </c>
      <c r="K78" s="413" t="s">
        <v>110</v>
      </c>
      <c r="L78" s="494">
        <v>57780.47</v>
      </c>
      <c r="M78" s="494">
        <v>45500</v>
      </c>
      <c r="N78" s="510">
        <v>44221</v>
      </c>
      <c r="O78" s="416">
        <v>7</v>
      </c>
      <c r="P78" s="520">
        <v>48685</v>
      </c>
      <c r="Q78" s="415" t="s">
        <v>35</v>
      </c>
      <c r="R78" s="415" t="s">
        <v>298</v>
      </c>
      <c r="S78" s="411" t="s">
        <v>112</v>
      </c>
      <c r="T78" s="428" t="s">
        <v>112</v>
      </c>
      <c r="U78" s="411"/>
      <c r="V78" s="411" t="s">
        <v>113</v>
      </c>
      <c r="W78" s="417" t="s">
        <v>35</v>
      </c>
      <c r="X78" s="418">
        <v>44652</v>
      </c>
      <c r="Y78" s="429">
        <v>58093.69</v>
      </c>
      <c r="Z78" s="415">
        <f>Y78+(Y78*7%)</f>
        <v>62160.248300000007</v>
      </c>
      <c r="AA78" s="418">
        <v>44228</v>
      </c>
      <c r="AB78" s="418">
        <v>44957</v>
      </c>
      <c r="AC78" s="411" t="s">
        <v>35</v>
      </c>
      <c r="AD78" s="411" t="s">
        <v>490</v>
      </c>
      <c r="AE78" s="411" t="s">
        <v>35</v>
      </c>
      <c r="AF78" s="411" t="s">
        <v>142</v>
      </c>
      <c r="AG78" s="411" t="s">
        <v>142</v>
      </c>
      <c r="AH78" s="411" t="s">
        <v>491</v>
      </c>
      <c r="AI78" s="411" t="s">
        <v>142</v>
      </c>
      <c r="AJ78" s="418" t="s">
        <v>492</v>
      </c>
      <c r="AK78" s="418" t="s">
        <v>493</v>
      </c>
      <c r="AL78" s="557" t="s">
        <v>115</v>
      </c>
      <c r="AM78" s="430" t="s">
        <v>280</v>
      </c>
      <c r="AN78" s="417" t="s">
        <v>281</v>
      </c>
      <c r="AO78" s="411" t="s">
        <v>282</v>
      </c>
      <c r="AP78" s="424" t="s">
        <v>280</v>
      </c>
      <c r="AQ78" s="417" t="s">
        <v>281</v>
      </c>
      <c r="AR78" s="417" t="s">
        <v>283</v>
      </c>
      <c r="AS78" s="424" t="s">
        <v>284</v>
      </c>
      <c r="AT78" s="417" t="s">
        <v>494</v>
      </c>
      <c r="AU78" s="411" t="s">
        <v>285</v>
      </c>
    </row>
    <row r="79" spans="1:131" s="322" customFormat="1" ht="33" hidden="1" customHeight="1">
      <c r="B79" s="410" t="s">
        <v>103</v>
      </c>
      <c r="C79" s="411" t="s">
        <v>535</v>
      </c>
      <c r="D79" s="412" t="s">
        <v>582</v>
      </c>
      <c r="E79" s="411" t="s">
        <v>122</v>
      </c>
      <c r="F79" s="413" t="s">
        <v>123</v>
      </c>
      <c r="G79" s="413"/>
      <c r="H79" s="413"/>
      <c r="I79" s="413" t="s">
        <v>103</v>
      </c>
      <c r="J79" s="413" t="s">
        <v>583</v>
      </c>
      <c r="K79" s="481" t="s">
        <v>126</v>
      </c>
      <c r="L79" s="494">
        <v>31050</v>
      </c>
      <c r="M79" s="494">
        <v>31050</v>
      </c>
      <c r="N79" s="510">
        <v>44071</v>
      </c>
      <c r="O79" s="416">
        <v>0</v>
      </c>
      <c r="P79" s="520">
        <f>M79*O79%+M79</f>
        <v>31050</v>
      </c>
      <c r="Q79" s="415" t="s">
        <v>37</v>
      </c>
      <c r="R79" s="415"/>
      <c r="S79" s="411" t="s">
        <v>112</v>
      </c>
      <c r="T79" s="415">
        <v>2587.5</v>
      </c>
      <c r="U79" s="415">
        <v>2587.5</v>
      </c>
      <c r="V79" s="415" t="s">
        <v>113</v>
      </c>
      <c r="W79" s="417" t="s">
        <v>37</v>
      </c>
      <c r="X79" s="418" t="s">
        <v>103</v>
      </c>
      <c r="Y79" s="411" t="s">
        <v>142</v>
      </c>
      <c r="Z79" s="411" t="s">
        <v>142</v>
      </c>
      <c r="AA79" s="418">
        <v>44075</v>
      </c>
      <c r="AB79" s="418">
        <v>44439</v>
      </c>
      <c r="AC79" s="411" t="s">
        <v>37</v>
      </c>
      <c r="AD79" s="411"/>
      <c r="AE79" s="411"/>
      <c r="AF79" s="415"/>
      <c r="AG79" s="415"/>
      <c r="AH79" s="415"/>
      <c r="AI79" s="415"/>
      <c r="AJ79" s="418"/>
      <c r="AK79" s="418"/>
      <c r="AL79" s="557" t="s">
        <v>115</v>
      </c>
      <c r="AM79" s="419" t="s">
        <v>130</v>
      </c>
      <c r="AN79" s="420" t="s">
        <v>131</v>
      </c>
      <c r="AO79" s="420" t="s">
        <v>132</v>
      </c>
      <c r="AP79" s="421" t="s">
        <v>133</v>
      </c>
      <c r="AQ79" s="422">
        <v>627203582</v>
      </c>
      <c r="AR79" s="414" t="s">
        <v>134</v>
      </c>
      <c r="AS79" s="421" t="s">
        <v>135</v>
      </c>
      <c r="AT79" s="422">
        <v>914026012</v>
      </c>
      <c r="AU79" s="414" t="s">
        <v>136</v>
      </c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</row>
    <row r="80" spans="1:131" s="322" customFormat="1" ht="30" hidden="1" customHeight="1">
      <c r="A80" s="581"/>
      <c r="B80" s="410" t="s">
        <v>124</v>
      </c>
      <c r="C80" s="411" t="s">
        <v>535</v>
      </c>
      <c r="D80" s="412" t="s">
        <v>584</v>
      </c>
      <c r="E80" s="411" t="s">
        <v>585</v>
      </c>
      <c r="F80" s="413" t="s">
        <v>586</v>
      </c>
      <c r="G80" s="413"/>
      <c r="H80" s="413"/>
      <c r="I80" s="413" t="s">
        <v>124</v>
      </c>
      <c r="J80" s="413" t="s">
        <v>587</v>
      </c>
      <c r="K80" s="481" t="s">
        <v>110</v>
      </c>
      <c r="L80" s="494">
        <v>244509.66</v>
      </c>
      <c r="M80" s="494">
        <v>228000</v>
      </c>
      <c r="N80" s="510">
        <v>45692</v>
      </c>
      <c r="O80" s="416" t="s">
        <v>392</v>
      </c>
      <c r="P80" s="520">
        <v>228000</v>
      </c>
      <c r="Q80" s="415" t="s">
        <v>588</v>
      </c>
      <c r="R80" s="415" t="s">
        <v>111</v>
      </c>
      <c r="S80" s="411" t="s">
        <v>112</v>
      </c>
      <c r="T80" s="624" t="s">
        <v>589</v>
      </c>
      <c r="U80" s="415"/>
      <c r="V80" s="415"/>
      <c r="W80" s="417" t="s">
        <v>37</v>
      </c>
      <c r="X80" s="418"/>
      <c r="Y80" s="411"/>
      <c r="Z80" s="411"/>
      <c r="AA80" s="418">
        <v>45692</v>
      </c>
      <c r="AB80" s="418">
        <v>46421</v>
      </c>
      <c r="AC80" s="411" t="s">
        <v>35</v>
      </c>
      <c r="AD80" s="411" t="s">
        <v>452</v>
      </c>
      <c r="AE80" s="411" t="s">
        <v>37</v>
      </c>
      <c r="AF80" s="415"/>
      <c r="AG80" s="415"/>
      <c r="AH80" s="415"/>
      <c r="AI80" s="415"/>
      <c r="AJ80" s="418"/>
      <c r="AK80" s="418"/>
      <c r="AL80" s="557"/>
      <c r="AM80" s="625" t="s">
        <v>590</v>
      </c>
      <c r="AN80" s="626" t="s">
        <v>591</v>
      </c>
      <c r="AO80" s="420" t="s">
        <v>592</v>
      </c>
      <c r="AP80" s="1045" t="s">
        <v>593</v>
      </c>
      <c r="AQ80" s="422" t="s">
        <v>591</v>
      </c>
      <c r="AR80" s="422" t="s">
        <v>594</v>
      </c>
      <c r="AS80" s="421"/>
      <c r="AT80" s="422"/>
      <c r="AU80" s="422" t="s">
        <v>595</v>
      </c>
      <c r="AV80" s="66"/>
      <c r="AW80" s="602"/>
      <c r="AX80" s="602"/>
      <c r="AY80" s="602"/>
      <c r="AZ80" s="602"/>
      <c r="BA80" s="602"/>
      <c r="BB80" s="602"/>
      <c r="BC80" s="602"/>
      <c r="BD80" s="602"/>
      <c r="BE80" s="602"/>
      <c r="BF80" s="602"/>
      <c r="BG80" s="602"/>
      <c r="BH80" s="602"/>
      <c r="BI80" s="602"/>
      <c r="BJ80" s="602"/>
      <c r="BK80" s="602"/>
      <c r="BL80" s="602"/>
      <c r="BM80" s="602"/>
      <c r="BN80" s="602"/>
      <c r="BO80" s="602"/>
      <c r="BP80" s="581"/>
      <c r="BQ80" s="581"/>
      <c r="BR80" s="581"/>
      <c r="BS80" s="581"/>
      <c r="BT80" s="581"/>
      <c r="BU80" s="581"/>
      <c r="BV80" s="581"/>
      <c r="BW80" s="581"/>
      <c r="BX80" s="581"/>
      <c r="BY80" s="581"/>
      <c r="BZ80" s="581"/>
      <c r="CA80" s="581"/>
      <c r="CB80" s="602"/>
      <c r="CC80" s="602"/>
      <c r="CD80" s="602"/>
      <c r="CE80" s="602"/>
      <c r="CF80" s="602"/>
      <c r="CG80" s="602"/>
      <c r="CH80" s="602"/>
      <c r="CI80" s="602"/>
      <c r="CJ80" s="602"/>
      <c r="CK80" s="602"/>
      <c r="CL80" s="602"/>
      <c r="CM80" s="602"/>
      <c r="CN80" s="602"/>
      <c r="CO80" s="602"/>
      <c r="CP80" s="602"/>
      <c r="CQ80" s="602"/>
      <c r="CR80" s="602"/>
      <c r="CS80" s="602"/>
      <c r="CT80" s="602"/>
      <c r="CU80" s="602"/>
      <c r="CV80" s="602"/>
      <c r="CW80" s="602"/>
      <c r="CX80" s="602"/>
      <c r="CY80" s="602"/>
      <c r="CZ80" s="602"/>
      <c r="DA80" s="602"/>
      <c r="DB80" s="581"/>
      <c r="DC80" s="581"/>
      <c r="DD80" s="581"/>
      <c r="DE80" s="581"/>
      <c r="DF80" s="581"/>
      <c r="DG80" s="581"/>
      <c r="DH80" s="581"/>
      <c r="DI80" s="581"/>
      <c r="DJ80" s="581"/>
      <c r="DK80" s="581"/>
      <c r="DL80" s="581"/>
      <c r="DM80" s="581"/>
      <c r="DN80" s="581"/>
      <c r="DO80" s="581"/>
      <c r="DP80" s="581"/>
      <c r="DQ80" s="581"/>
      <c r="DR80" s="581"/>
      <c r="DS80" s="581"/>
      <c r="DT80" s="581"/>
      <c r="DU80" s="581"/>
      <c r="DV80" s="581"/>
      <c r="DW80" s="581"/>
      <c r="DX80" s="581"/>
      <c r="DY80" s="581"/>
      <c r="DZ80" s="581"/>
      <c r="EA80" s="581"/>
    </row>
    <row r="81" spans="1:131" s="322" customFormat="1" ht="26.25" hidden="1" customHeight="1">
      <c r="A81" s="321"/>
      <c r="B81" s="410">
        <v>49</v>
      </c>
      <c r="C81" s="411" t="s">
        <v>535</v>
      </c>
      <c r="D81" s="412" t="s">
        <v>596</v>
      </c>
      <c r="E81" s="411" t="s">
        <v>235</v>
      </c>
      <c r="F81" s="413" t="s">
        <v>236</v>
      </c>
      <c r="G81" s="413"/>
      <c r="H81" s="413"/>
      <c r="I81" s="413" t="s">
        <v>108</v>
      </c>
      <c r="J81" s="413" t="s">
        <v>237</v>
      </c>
      <c r="K81" s="413" t="s">
        <v>126</v>
      </c>
      <c r="L81" s="495">
        <v>8264.1</v>
      </c>
      <c r="M81" s="494">
        <v>8264.1</v>
      </c>
      <c r="N81" s="510">
        <v>44560</v>
      </c>
      <c r="O81" s="416">
        <v>7</v>
      </c>
      <c r="P81" s="520">
        <v>8842.58</v>
      </c>
      <c r="Q81" s="415" t="s">
        <v>37</v>
      </c>
      <c r="R81" s="415"/>
      <c r="S81" s="411" t="s">
        <v>112</v>
      </c>
      <c r="T81" s="415"/>
      <c r="U81" s="415"/>
      <c r="V81" s="415"/>
      <c r="W81" s="1051" t="s">
        <v>35</v>
      </c>
      <c r="X81" s="1052" t="s">
        <v>238</v>
      </c>
      <c r="Y81" s="1050" t="s">
        <v>239</v>
      </c>
      <c r="Z81" s="415">
        <v>9538.8799999999992</v>
      </c>
      <c r="AA81" s="418">
        <v>44562</v>
      </c>
      <c r="AB81" s="418">
        <v>46387</v>
      </c>
      <c r="AC81" s="411" t="s">
        <v>37</v>
      </c>
      <c r="AD81" s="426"/>
      <c r="AE81" s="426"/>
      <c r="AF81" s="415"/>
      <c r="AG81" s="415"/>
      <c r="AH81" s="415"/>
      <c r="AI81" s="415"/>
      <c r="AJ81" s="418"/>
      <c r="AK81" s="418"/>
      <c r="AL81" s="557"/>
      <c r="AM81" s="1046" t="s">
        <v>240</v>
      </c>
      <c r="AN81" s="417" t="s">
        <v>241</v>
      </c>
      <c r="AO81" s="411" t="s">
        <v>134</v>
      </c>
      <c r="AP81" s="417" t="s">
        <v>242</v>
      </c>
      <c r="AQ81" s="417" t="s">
        <v>495</v>
      </c>
      <c r="AR81" s="411" t="s">
        <v>157</v>
      </c>
      <c r="AS81" s="424" t="s">
        <v>244</v>
      </c>
      <c r="AT81" s="411">
        <v>649506757</v>
      </c>
      <c r="AU81" s="411" t="s">
        <v>496</v>
      </c>
      <c r="AV81" s="79"/>
      <c r="AW81" s="66"/>
      <c r="AX81" s="66"/>
      <c r="AY81" s="66"/>
      <c r="AZ81" s="66"/>
      <c r="BA81" s="321"/>
      <c r="BB81" s="321"/>
      <c r="BC81" s="321"/>
      <c r="BD81" s="321"/>
      <c r="BE81" s="321"/>
      <c r="BF81" s="321"/>
      <c r="BG81" s="321"/>
      <c r="BH81" s="321"/>
      <c r="BI81" s="321"/>
      <c r="BJ81" s="321"/>
      <c r="BK81" s="321"/>
      <c r="BL81" s="321"/>
      <c r="BM81" s="321"/>
      <c r="BN81" s="321"/>
      <c r="BO81" s="321"/>
      <c r="BP81" s="321"/>
      <c r="BQ81" s="321"/>
      <c r="BR81" s="321"/>
      <c r="BS81" s="321"/>
      <c r="BT81" s="321"/>
      <c r="BU81" s="321"/>
      <c r="BV81" s="321"/>
      <c r="BW81" s="321"/>
      <c r="BX81" s="321"/>
      <c r="BY81" s="321"/>
      <c r="BZ81" s="321"/>
      <c r="CA81" s="321"/>
      <c r="CB81" s="321"/>
      <c r="CC81" s="321"/>
      <c r="CD81" s="321"/>
      <c r="CE81" s="321"/>
      <c r="CF81" s="321"/>
      <c r="CG81" s="321"/>
      <c r="CH81" s="321"/>
      <c r="CI81" s="321"/>
      <c r="CJ81" s="321"/>
      <c r="CK81" s="321"/>
      <c r="CL81" s="321"/>
      <c r="CM81" s="321"/>
      <c r="CN81" s="321"/>
      <c r="CO81" s="321"/>
      <c r="CP81" s="321"/>
      <c r="CQ81" s="321"/>
      <c r="CR81" s="321"/>
      <c r="CS81" s="321"/>
      <c r="CT81" s="321"/>
      <c r="CU81" s="321"/>
      <c r="CV81" s="321"/>
      <c r="CW81" s="321"/>
      <c r="CX81" s="321"/>
      <c r="CY81" s="321"/>
      <c r="CZ81" s="321"/>
      <c r="DA81" s="321"/>
      <c r="DB81" s="321"/>
      <c r="DC81" s="321"/>
      <c r="DD81" s="321"/>
      <c r="DE81" s="321"/>
      <c r="DF81" s="321"/>
      <c r="DG81" s="321"/>
      <c r="DH81" s="321"/>
      <c r="DI81" s="321"/>
      <c r="DJ81" s="321"/>
      <c r="DK81" s="321"/>
      <c r="DL81" s="321"/>
      <c r="DM81" s="321"/>
      <c r="DN81" s="321"/>
      <c r="DO81" s="321"/>
      <c r="DP81" s="321"/>
      <c r="DQ81" s="321"/>
      <c r="DR81" s="321"/>
      <c r="DS81" s="321"/>
      <c r="DT81" s="321"/>
      <c r="DU81" s="321"/>
      <c r="DV81" s="321"/>
      <c r="DW81" s="321"/>
      <c r="DX81" s="321"/>
      <c r="DY81" s="321"/>
      <c r="DZ81" s="321"/>
      <c r="EA81" s="321"/>
    </row>
    <row r="82" spans="1:131" s="581" customFormat="1" ht="25.5" hidden="1" customHeight="1">
      <c r="A82" s="322"/>
      <c r="B82" s="410" t="s">
        <v>103</v>
      </c>
      <c r="C82" s="411" t="s">
        <v>535</v>
      </c>
      <c r="D82" s="413" t="s">
        <v>554</v>
      </c>
      <c r="E82" s="417" t="s">
        <v>555</v>
      </c>
      <c r="F82" s="412" t="s">
        <v>556</v>
      </c>
      <c r="G82" s="412"/>
      <c r="H82" s="412"/>
      <c r="I82" s="412" t="s">
        <v>124</v>
      </c>
      <c r="J82" s="412" t="s">
        <v>597</v>
      </c>
      <c r="K82" s="481" t="s">
        <v>126</v>
      </c>
      <c r="L82" s="496">
        <v>59596.89</v>
      </c>
      <c r="M82" s="496">
        <v>59596.89</v>
      </c>
      <c r="N82" s="510">
        <v>44980</v>
      </c>
      <c r="O82" s="416" t="s">
        <v>392</v>
      </c>
      <c r="P82" s="520">
        <v>59596.89</v>
      </c>
      <c r="Q82" s="415" t="s">
        <v>37</v>
      </c>
      <c r="R82" s="415"/>
      <c r="S82" s="411" t="s">
        <v>112</v>
      </c>
      <c r="T82" s="415"/>
      <c r="U82" s="425"/>
      <c r="V82" s="425" t="s">
        <v>113</v>
      </c>
      <c r="W82" s="417" t="s">
        <v>37</v>
      </c>
      <c r="X82" s="418"/>
      <c r="Y82" s="415"/>
      <c r="Z82" s="415"/>
      <c r="AA82" s="418">
        <v>44986</v>
      </c>
      <c r="AB82" s="418">
        <v>45046</v>
      </c>
      <c r="AC82" s="414" t="s">
        <v>37</v>
      </c>
      <c r="AD82" s="426"/>
      <c r="AE82" s="426"/>
      <c r="AF82" s="415"/>
      <c r="AG82" s="415"/>
      <c r="AH82" s="415"/>
      <c r="AI82" s="415"/>
      <c r="AJ82" s="418"/>
      <c r="AK82" s="418"/>
      <c r="AL82" s="557"/>
      <c r="AM82" s="328" t="s">
        <v>598</v>
      </c>
      <c r="AN82" s="417">
        <v>828024398</v>
      </c>
      <c r="AO82" s="417" t="s">
        <v>561</v>
      </c>
      <c r="AP82" s="328" t="s">
        <v>560</v>
      </c>
      <c r="AQ82" s="417">
        <v>828024398</v>
      </c>
      <c r="AR82" s="417" t="s">
        <v>562</v>
      </c>
      <c r="AS82" s="328" t="s">
        <v>560</v>
      </c>
      <c r="AT82" s="417" t="s">
        <v>599</v>
      </c>
      <c r="AU82" s="417" t="s">
        <v>562</v>
      </c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322"/>
      <c r="BQ82" s="322"/>
      <c r="BR82" s="322"/>
      <c r="BS82" s="322"/>
      <c r="BT82" s="322"/>
      <c r="BU82" s="322"/>
      <c r="BV82" s="322"/>
      <c r="BW82" s="322"/>
      <c r="BX82" s="322"/>
      <c r="BY82" s="322"/>
      <c r="BZ82" s="322"/>
      <c r="CA82" s="322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322"/>
      <c r="DC82" s="322"/>
      <c r="DD82" s="322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  <c r="DS82" s="66"/>
      <c r="DT82" s="66"/>
      <c r="DU82" s="322"/>
      <c r="DV82" s="322"/>
      <c r="DW82" s="322"/>
      <c r="DX82" s="322"/>
      <c r="DY82" s="322"/>
      <c r="DZ82" s="322"/>
      <c r="EA82" s="322"/>
    </row>
    <row r="83" spans="1:131" s="322" customFormat="1" ht="15" hidden="1">
      <c r="A83" s="581"/>
      <c r="B83" s="410" t="s">
        <v>124</v>
      </c>
      <c r="C83" s="411" t="s">
        <v>535</v>
      </c>
      <c r="D83" s="413" t="s">
        <v>554</v>
      </c>
      <c r="E83" s="417" t="s">
        <v>555</v>
      </c>
      <c r="F83" s="412" t="s">
        <v>556</v>
      </c>
      <c r="G83" s="412"/>
      <c r="H83" s="412"/>
      <c r="I83" s="412" t="s">
        <v>172</v>
      </c>
      <c r="J83" s="412" t="s">
        <v>600</v>
      </c>
      <c r="K83" s="481" t="s">
        <v>174</v>
      </c>
      <c r="L83" s="496">
        <v>560688.5</v>
      </c>
      <c r="M83" s="496">
        <v>559754.04</v>
      </c>
      <c r="N83" s="510">
        <v>45653</v>
      </c>
      <c r="O83" s="416" t="s">
        <v>392</v>
      </c>
      <c r="P83" s="520">
        <v>559754.04</v>
      </c>
      <c r="Q83" s="415" t="s">
        <v>35</v>
      </c>
      <c r="R83" s="415" t="s">
        <v>298</v>
      </c>
      <c r="S83" s="411" t="s">
        <v>428</v>
      </c>
      <c r="T83" s="415">
        <f>P83/12</f>
        <v>46646.170000000006</v>
      </c>
      <c r="U83" s="425">
        <f>T83</f>
        <v>46646.170000000006</v>
      </c>
      <c r="V83" s="425" t="s">
        <v>113</v>
      </c>
      <c r="W83" s="417" t="s">
        <v>37</v>
      </c>
      <c r="X83" s="418"/>
      <c r="Y83" s="415"/>
      <c r="Z83" s="415"/>
      <c r="AA83" s="418">
        <v>45658</v>
      </c>
      <c r="AB83" s="418">
        <v>46022</v>
      </c>
      <c r="AC83" s="414" t="s">
        <v>35</v>
      </c>
      <c r="AD83" s="411" t="s">
        <v>452</v>
      </c>
      <c r="AE83" s="411" t="s">
        <v>35</v>
      </c>
      <c r="AF83" s="415">
        <v>559754.04</v>
      </c>
      <c r="AG83" s="415">
        <v>559754.04</v>
      </c>
      <c r="AH83" s="415"/>
      <c r="AI83" s="415"/>
      <c r="AJ83" s="418">
        <v>46023</v>
      </c>
      <c r="AK83" s="418">
        <v>46387</v>
      </c>
      <c r="AL83" s="411" t="s">
        <v>172</v>
      </c>
      <c r="AM83" s="625" t="s">
        <v>560</v>
      </c>
      <c r="AN83" s="417">
        <v>828024398</v>
      </c>
      <c r="AO83" s="417" t="s">
        <v>561</v>
      </c>
      <c r="AP83" s="328" t="s">
        <v>560</v>
      </c>
      <c r="AQ83" s="417">
        <v>828024398</v>
      </c>
      <c r="AR83" s="417" t="s">
        <v>562</v>
      </c>
      <c r="AS83" s="328" t="s">
        <v>560</v>
      </c>
      <c r="AT83" s="417" t="s">
        <v>563</v>
      </c>
      <c r="AU83" s="417" t="s">
        <v>562</v>
      </c>
      <c r="AV83" s="66"/>
      <c r="AW83" s="602"/>
      <c r="AX83" s="602"/>
      <c r="AY83" s="602"/>
      <c r="AZ83" s="602"/>
      <c r="BA83" s="602"/>
      <c r="BB83" s="602"/>
      <c r="BC83" s="602"/>
      <c r="BD83" s="602"/>
      <c r="BE83" s="602"/>
      <c r="BF83" s="602"/>
      <c r="BG83" s="602"/>
      <c r="BH83" s="602"/>
      <c r="BI83" s="602"/>
      <c r="BJ83" s="602"/>
      <c r="BK83" s="602"/>
      <c r="BL83" s="602"/>
      <c r="BM83" s="602"/>
      <c r="BN83" s="602"/>
      <c r="BO83" s="602"/>
      <c r="BP83" s="581"/>
      <c r="BQ83" s="581"/>
      <c r="BR83" s="581"/>
      <c r="BS83" s="581"/>
      <c r="BT83" s="581"/>
      <c r="BU83" s="581"/>
      <c r="BV83" s="581"/>
      <c r="BW83" s="581"/>
      <c r="BX83" s="581"/>
      <c r="BY83" s="581"/>
      <c r="BZ83" s="581"/>
      <c r="CA83" s="581"/>
      <c r="CB83" s="602"/>
      <c r="CC83" s="602"/>
      <c r="CD83" s="602"/>
      <c r="CE83" s="602"/>
      <c r="CF83" s="602"/>
      <c r="CG83" s="602"/>
      <c r="CH83" s="602"/>
      <c r="CI83" s="602"/>
      <c r="CJ83" s="602"/>
      <c r="CK83" s="602"/>
      <c r="CL83" s="602"/>
      <c r="CM83" s="602"/>
      <c r="CN83" s="602"/>
      <c r="CO83" s="602"/>
      <c r="CP83" s="602"/>
      <c r="CQ83" s="602"/>
      <c r="CR83" s="602"/>
      <c r="CS83" s="602"/>
      <c r="CT83" s="602"/>
      <c r="CU83" s="602"/>
      <c r="CV83" s="602"/>
      <c r="CW83" s="602"/>
      <c r="CX83" s="602"/>
      <c r="CY83" s="602"/>
      <c r="CZ83" s="602"/>
      <c r="DA83" s="602"/>
      <c r="DB83" s="581"/>
      <c r="DC83" s="581"/>
      <c r="DD83" s="581"/>
      <c r="DE83" s="602"/>
      <c r="DF83" s="602"/>
      <c r="DG83" s="602"/>
      <c r="DH83" s="602"/>
      <c r="DI83" s="602"/>
      <c r="DJ83" s="602"/>
      <c r="DK83" s="602"/>
      <c r="DL83" s="602"/>
      <c r="DM83" s="602"/>
      <c r="DN83" s="602"/>
      <c r="DO83" s="602"/>
      <c r="DP83" s="602"/>
      <c r="DQ83" s="602"/>
      <c r="DR83" s="602"/>
      <c r="DS83" s="602"/>
      <c r="DT83" s="602"/>
      <c r="DU83" s="581"/>
      <c r="DV83" s="581"/>
      <c r="DW83" s="581"/>
      <c r="DX83" s="581"/>
      <c r="DY83" s="581"/>
      <c r="DZ83" s="581"/>
      <c r="EA83" s="581"/>
    </row>
    <row r="84" spans="1:131" s="322" customFormat="1" hidden="1">
      <c r="A84" s="581"/>
      <c r="B84" s="410" t="s">
        <v>124</v>
      </c>
      <c r="C84" s="411" t="s">
        <v>535</v>
      </c>
      <c r="D84" s="413" t="s">
        <v>546</v>
      </c>
      <c r="E84" s="411" t="s">
        <v>547</v>
      </c>
      <c r="F84" s="413" t="s">
        <v>548</v>
      </c>
      <c r="G84" s="413"/>
      <c r="H84" s="413"/>
      <c r="I84" s="413" t="s">
        <v>172</v>
      </c>
      <c r="J84" s="413" t="s">
        <v>601</v>
      </c>
      <c r="K84" s="481" t="s">
        <v>174</v>
      </c>
      <c r="L84" s="494">
        <v>70333.31</v>
      </c>
      <c r="M84" s="494">
        <v>70103.14</v>
      </c>
      <c r="N84" s="510">
        <v>45688</v>
      </c>
      <c r="O84" s="416">
        <v>7</v>
      </c>
      <c r="P84" s="520">
        <v>75010.36</v>
      </c>
      <c r="Q84" s="415" t="s">
        <v>35</v>
      </c>
      <c r="R84" s="415">
        <v>3505.15</v>
      </c>
      <c r="S84" s="411" t="s">
        <v>602</v>
      </c>
      <c r="T84" s="415" t="s">
        <v>603</v>
      </c>
      <c r="U84" s="415" t="s">
        <v>603</v>
      </c>
      <c r="V84" s="415" t="s">
        <v>179</v>
      </c>
      <c r="W84" s="417" t="s">
        <v>37</v>
      </c>
      <c r="X84" s="418"/>
      <c r="Y84" s="411"/>
      <c r="Z84" s="411"/>
      <c r="AA84" s="418">
        <v>45689</v>
      </c>
      <c r="AB84" s="418">
        <v>46053</v>
      </c>
      <c r="AC84" s="411" t="s">
        <v>35</v>
      </c>
      <c r="AD84" s="411" t="s">
        <v>452</v>
      </c>
      <c r="AE84" s="411" t="s">
        <v>35</v>
      </c>
      <c r="AF84" s="415"/>
      <c r="AG84" s="415">
        <v>75010.36</v>
      </c>
      <c r="AH84" s="415"/>
      <c r="AI84" s="415"/>
      <c r="AJ84" s="418">
        <v>46054</v>
      </c>
      <c r="AK84" s="793">
        <v>46418</v>
      </c>
      <c r="AL84" s="557"/>
      <c r="AM84" s="419"/>
      <c r="AN84" s="417">
        <v>652913566</v>
      </c>
      <c r="AO84" s="423" t="s">
        <v>551</v>
      </c>
      <c r="AP84" s="424" t="s">
        <v>552</v>
      </c>
      <c r="AQ84" s="417">
        <v>652913566</v>
      </c>
      <c r="AR84" s="423" t="s">
        <v>551</v>
      </c>
      <c r="AS84" s="424" t="s">
        <v>552</v>
      </c>
      <c r="AT84" s="417">
        <v>652913566</v>
      </c>
      <c r="AU84" s="1018" t="s">
        <v>553</v>
      </c>
      <c r="AV84" s="66"/>
      <c r="AW84" s="602"/>
      <c r="AX84" s="602"/>
      <c r="AY84" s="602"/>
      <c r="AZ84" s="602"/>
      <c r="BA84" s="602"/>
      <c r="BB84" s="602"/>
      <c r="BC84" s="602"/>
      <c r="BD84" s="602"/>
      <c r="BE84" s="602"/>
      <c r="BF84" s="602"/>
      <c r="BG84" s="602"/>
      <c r="BH84" s="602"/>
      <c r="BI84" s="602"/>
      <c r="BJ84" s="602"/>
      <c r="BK84" s="602"/>
      <c r="BL84" s="602"/>
      <c r="BM84" s="602"/>
      <c r="BN84" s="602"/>
      <c r="BO84" s="602"/>
      <c r="BP84" s="581"/>
      <c r="BQ84" s="581"/>
      <c r="BR84" s="581"/>
      <c r="BS84" s="581"/>
      <c r="BT84" s="581"/>
      <c r="BU84" s="581"/>
      <c r="BV84" s="581"/>
      <c r="BW84" s="581"/>
      <c r="BX84" s="581"/>
      <c r="BY84" s="581"/>
      <c r="BZ84" s="581"/>
      <c r="CA84" s="581"/>
      <c r="CB84" s="602"/>
      <c r="CC84" s="602"/>
      <c r="CD84" s="602"/>
      <c r="CE84" s="602"/>
      <c r="CF84" s="602"/>
      <c r="CG84" s="602"/>
      <c r="CH84" s="602"/>
      <c r="CI84" s="602"/>
      <c r="CJ84" s="602"/>
      <c r="CK84" s="602"/>
      <c r="CL84" s="602"/>
      <c r="CM84" s="602"/>
      <c r="CN84" s="602"/>
      <c r="CO84" s="602"/>
      <c r="CP84" s="602"/>
      <c r="CQ84" s="602"/>
      <c r="CR84" s="602"/>
      <c r="CS84" s="602"/>
      <c r="CT84" s="602"/>
      <c r="CU84" s="602"/>
      <c r="CV84" s="602"/>
      <c r="CW84" s="602"/>
      <c r="CX84" s="602"/>
      <c r="CY84" s="602"/>
      <c r="CZ84" s="602"/>
      <c r="DA84" s="602"/>
      <c r="DB84" s="581"/>
      <c r="DC84" s="581"/>
      <c r="DD84" s="581"/>
      <c r="DE84" s="581"/>
      <c r="DF84" s="581"/>
      <c r="DG84" s="581"/>
      <c r="DH84" s="581"/>
      <c r="DI84" s="581"/>
      <c r="DJ84" s="581"/>
      <c r="DK84" s="581"/>
      <c r="DL84" s="581"/>
      <c r="DM84" s="581"/>
      <c r="DN84" s="581"/>
      <c r="DO84" s="581"/>
      <c r="DP84" s="581"/>
      <c r="DQ84" s="581"/>
      <c r="DR84" s="581"/>
      <c r="DS84" s="581"/>
      <c r="DT84" s="581"/>
      <c r="DU84" s="581"/>
      <c r="DV84" s="581"/>
      <c r="DW84" s="581"/>
      <c r="DX84" s="581"/>
      <c r="DY84" s="581"/>
      <c r="DZ84" s="581"/>
      <c r="EA84" s="581"/>
    </row>
    <row r="85" spans="1:131" s="581" customFormat="1" ht="48.75" hidden="1" customHeight="1">
      <c r="B85" s="614" t="s">
        <v>124</v>
      </c>
      <c r="C85" s="411" t="s">
        <v>535</v>
      </c>
      <c r="D85" s="413" t="s">
        <v>604</v>
      </c>
      <c r="E85" s="411" t="s">
        <v>585</v>
      </c>
      <c r="F85" s="413" t="s">
        <v>586</v>
      </c>
      <c r="G85" s="413"/>
      <c r="H85" s="413"/>
      <c r="I85" s="413" t="s">
        <v>124</v>
      </c>
      <c r="J85" s="413" t="s">
        <v>605</v>
      </c>
      <c r="K85" s="481" t="s">
        <v>110</v>
      </c>
      <c r="L85" s="494">
        <v>179256.05</v>
      </c>
      <c r="M85" s="494">
        <v>167856.58</v>
      </c>
      <c r="N85" s="510">
        <v>45693</v>
      </c>
      <c r="O85" s="416" t="s">
        <v>392</v>
      </c>
      <c r="P85" s="520">
        <f>M85</f>
        <v>167856.58</v>
      </c>
      <c r="Q85" s="415" t="s">
        <v>588</v>
      </c>
      <c r="R85" s="415" t="s">
        <v>298</v>
      </c>
      <c r="S85" s="411" t="s">
        <v>112</v>
      </c>
      <c r="T85" s="624" t="s">
        <v>606</v>
      </c>
      <c r="U85" s="415"/>
      <c r="V85" s="415"/>
      <c r="W85" s="417" t="s">
        <v>37</v>
      </c>
      <c r="X85" s="418"/>
      <c r="Y85" s="411"/>
      <c r="Z85" s="411"/>
      <c r="AA85" s="418">
        <v>45694</v>
      </c>
      <c r="AB85" s="418">
        <v>46423</v>
      </c>
      <c r="AC85" s="411" t="s">
        <v>35</v>
      </c>
      <c r="AD85" s="411" t="s">
        <v>452</v>
      </c>
      <c r="AE85" s="411" t="s">
        <v>37</v>
      </c>
      <c r="AF85" s="415"/>
      <c r="AG85" s="415"/>
      <c r="AH85" s="415"/>
      <c r="AI85" s="415"/>
      <c r="AJ85" s="418"/>
      <c r="AK85" s="418"/>
      <c r="AL85" s="557"/>
      <c r="AM85" s="625" t="s">
        <v>590</v>
      </c>
      <c r="AN85" s="626" t="s">
        <v>591</v>
      </c>
      <c r="AO85" s="420" t="s">
        <v>592</v>
      </c>
      <c r="AP85" s="1045" t="s">
        <v>593</v>
      </c>
      <c r="AQ85" s="422" t="s">
        <v>591</v>
      </c>
      <c r="AR85" s="414" t="s">
        <v>594</v>
      </c>
      <c r="AS85" s="421"/>
      <c r="AT85" s="1022"/>
      <c r="AU85" s="1020" t="s">
        <v>595</v>
      </c>
      <c r="AV85" s="322"/>
    </row>
    <row r="86" spans="1:131" s="322" customFormat="1" ht="24.75" hidden="1" customHeight="1">
      <c r="B86" s="410" t="s">
        <v>103</v>
      </c>
      <c r="C86" s="411" t="s">
        <v>535</v>
      </c>
      <c r="D86" s="413" t="s">
        <v>607</v>
      </c>
      <c r="E86" s="1018" t="s">
        <v>122</v>
      </c>
      <c r="F86" s="413" t="s">
        <v>123</v>
      </c>
      <c r="G86" s="413"/>
      <c r="H86" s="413"/>
      <c r="I86" s="413" t="s">
        <v>124</v>
      </c>
      <c r="J86" s="413" t="s">
        <v>608</v>
      </c>
      <c r="K86" s="481" t="s">
        <v>126</v>
      </c>
      <c r="L86" s="494">
        <v>59605.29</v>
      </c>
      <c r="M86" s="494">
        <v>59605.279999999999</v>
      </c>
      <c r="N86" s="510">
        <v>44771</v>
      </c>
      <c r="O86" s="416">
        <v>0</v>
      </c>
      <c r="P86" s="520">
        <v>59605.279999999999</v>
      </c>
      <c r="Q86" s="415" t="s">
        <v>37</v>
      </c>
      <c r="R86" s="415"/>
      <c r="S86" s="411" t="s">
        <v>112</v>
      </c>
      <c r="T86" s="415">
        <v>2980.26</v>
      </c>
      <c r="U86" s="415">
        <v>2980.26</v>
      </c>
      <c r="V86" s="415" t="s">
        <v>113</v>
      </c>
      <c r="W86" s="417" t="s">
        <v>37</v>
      </c>
      <c r="X86" s="418"/>
      <c r="Y86" s="411"/>
      <c r="Z86" s="411"/>
      <c r="AA86" s="418">
        <v>44805</v>
      </c>
      <c r="AB86" s="418">
        <v>45412</v>
      </c>
      <c r="AC86" s="411" t="s">
        <v>37</v>
      </c>
      <c r="AD86" s="411"/>
      <c r="AE86" s="411"/>
      <c r="AF86" s="415"/>
      <c r="AG86" s="415"/>
      <c r="AH86" s="415">
        <v>2980.26</v>
      </c>
      <c r="AI86" s="415">
        <v>2980.26</v>
      </c>
      <c r="AJ86" s="418"/>
      <c r="AK86" s="418"/>
      <c r="AL86" s="557"/>
      <c r="AM86" s="419" t="s">
        <v>130</v>
      </c>
      <c r="AN86" s="420" t="s">
        <v>131</v>
      </c>
      <c r="AO86" s="420" t="s">
        <v>132</v>
      </c>
      <c r="AP86" s="421" t="s">
        <v>133</v>
      </c>
      <c r="AQ86" s="422">
        <v>627203582</v>
      </c>
      <c r="AR86" s="414" t="s">
        <v>134</v>
      </c>
      <c r="AS86" s="421" t="s">
        <v>135</v>
      </c>
      <c r="AT86" s="1022">
        <v>914026012</v>
      </c>
      <c r="AU86" s="1021" t="s">
        <v>136</v>
      </c>
      <c r="AV86" s="1024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  <c r="BM86" s="66"/>
      <c r="BN86" s="66"/>
      <c r="BO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  <c r="CM86" s="66"/>
      <c r="CN86" s="66"/>
      <c r="CO86" s="66"/>
      <c r="CP86" s="66"/>
      <c r="CQ86" s="66"/>
      <c r="CR86" s="66"/>
      <c r="CS86" s="66"/>
      <c r="CT86" s="66"/>
      <c r="CU86" s="66"/>
      <c r="CV86" s="66"/>
      <c r="CW86" s="66"/>
      <c r="CX86" s="66"/>
      <c r="CY86" s="66"/>
      <c r="CZ86" s="66"/>
      <c r="DA86" s="66"/>
    </row>
    <row r="87" spans="1:131" s="581" customFormat="1" ht="24.75" hidden="1" customHeight="1">
      <c r="B87" s="781" t="s">
        <v>124</v>
      </c>
      <c r="C87" s="783" t="s">
        <v>535</v>
      </c>
      <c r="D87" s="1017" t="s">
        <v>609</v>
      </c>
      <c r="E87" s="1016" t="s">
        <v>610</v>
      </c>
      <c r="F87" s="1015" t="s">
        <v>611</v>
      </c>
      <c r="G87" s="1015"/>
      <c r="H87" s="782"/>
      <c r="I87" s="782" t="s">
        <v>124</v>
      </c>
      <c r="J87" s="782" t="s">
        <v>612</v>
      </c>
      <c r="K87" s="785" t="s">
        <v>126</v>
      </c>
      <c r="L87" s="787">
        <v>55785.09</v>
      </c>
      <c r="M87" s="787">
        <v>48417.279999999999</v>
      </c>
      <c r="N87" s="788">
        <v>45975</v>
      </c>
      <c r="O87" s="789">
        <v>7</v>
      </c>
      <c r="P87" s="790">
        <v>51806.49</v>
      </c>
      <c r="Q87" s="791" t="s">
        <v>37</v>
      </c>
      <c r="R87" s="791"/>
      <c r="S87" s="783" t="s">
        <v>613</v>
      </c>
      <c r="T87" s="791"/>
      <c r="U87" s="791"/>
      <c r="V87" s="791"/>
      <c r="W87" s="792" t="s">
        <v>37</v>
      </c>
      <c r="X87" s="793"/>
      <c r="Y87" s="783"/>
      <c r="Z87" s="783"/>
      <c r="AA87" s="793">
        <v>45978</v>
      </c>
      <c r="AB87" s="793">
        <v>46462</v>
      </c>
      <c r="AC87" s="783" t="s">
        <v>37</v>
      </c>
      <c r="AD87" s="783"/>
      <c r="AE87" s="783"/>
      <c r="AF87" s="791"/>
      <c r="AG87" s="791"/>
      <c r="AH87" s="791"/>
      <c r="AI87" s="791"/>
      <c r="AJ87" s="793"/>
      <c r="AK87" s="793"/>
      <c r="AL87" s="1009"/>
      <c r="AM87" s="1010" t="s">
        <v>614</v>
      </c>
      <c r="AN87" s="1011"/>
      <c r="AO87" s="1011"/>
      <c r="AP87" s="1012"/>
      <c r="AQ87" s="1013"/>
      <c r="AR87" s="1014"/>
      <c r="AS87" s="1012"/>
      <c r="AT87" s="1023"/>
      <c r="AU87" s="1016" t="s">
        <v>615</v>
      </c>
      <c r="AV87" s="602"/>
      <c r="AW87" s="602"/>
      <c r="AX87" s="602"/>
      <c r="AY87" s="602"/>
      <c r="AZ87" s="602"/>
      <c r="BA87" s="602"/>
      <c r="BB87" s="602"/>
      <c r="BC87" s="602"/>
      <c r="BD87" s="602"/>
      <c r="BE87" s="602"/>
      <c r="BF87" s="602"/>
      <c r="BG87" s="602"/>
      <c r="BH87" s="602"/>
      <c r="BI87" s="602"/>
      <c r="BJ87" s="602"/>
      <c r="BK87" s="602"/>
      <c r="BL87" s="602"/>
      <c r="BM87" s="602"/>
      <c r="BN87" s="602"/>
      <c r="BO87" s="602"/>
      <c r="CB87" s="602"/>
      <c r="CC87" s="602"/>
      <c r="CD87" s="602"/>
      <c r="CE87" s="602"/>
      <c r="CF87" s="602"/>
      <c r="CG87" s="602"/>
      <c r="CH87" s="602"/>
      <c r="CI87" s="602"/>
      <c r="CJ87" s="602"/>
      <c r="CK87" s="602"/>
      <c r="CL87" s="602"/>
      <c r="CM87" s="602"/>
      <c r="CN87" s="602"/>
      <c r="CO87" s="602"/>
      <c r="CP87" s="602"/>
      <c r="CQ87" s="602"/>
      <c r="CR87" s="602"/>
      <c r="CS87" s="602"/>
      <c r="CT87" s="602"/>
      <c r="CU87" s="602"/>
      <c r="CV87" s="602"/>
      <c r="CW87" s="602"/>
      <c r="CX87" s="602"/>
      <c r="CY87" s="602"/>
      <c r="CZ87" s="602"/>
      <c r="DA87" s="602"/>
    </row>
    <row r="88" spans="1:131" s="322" customFormat="1" ht="28.5" hidden="1">
      <c r="B88" s="614" t="s">
        <v>103</v>
      </c>
      <c r="C88" s="411" t="s">
        <v>535</v>
      </c>
      <c r="D88" s="413" t="s">
        <v>607</v>
      </c>
      <c r="E88" s="1019" t="s">
        <v>122</v>
      </c>
      <c r="F88" s="413" t="s">
        <v>123</v>
      </c>
      <c r="G88" s="413"/>
      <c r="H88" s="413"/>
      <c r="I88" s="413" t="s">
        <v>124</v>
      </c>
      <c r="J88" s="413" t="s">
        <v>616</v>
      </c>
      <c r="K88" s="481" t="s">
        <v>126</v>
      </c>
      <c r="L88" s="494">
        <v>25520</v>
      </c>
      <c r="M88" s="494">
        <v>25520</v>
      </c>
      <c r="N88" s="510">
        <v>45407</v>
      </c>
      <c r="O88" s="416">
        <v>0</v>
      </c>
      <c r="P88" s="520">
        <v>25520</v>
      </c>
      <c r="Q88" s="415" t="s">
        <v>37</v>
      </c>
      <c r="R88" s="415"/>
      <c r="S88" s="411" t="s">
        <v>112</v>
      </c>
      <c r="T88" s="415">
        <v>3190</v>
      </c>
      <c r="U88" s="415">
        <v>3190</v>
      </c>
      <c r="V88" s="415" t="s">
        <v>113</v>
      </c>
      <c r="W88" s="417" t="s">
        <v>37</v>
      </c>
      <c r="X88" s="418" t="s">
        <v>617</v>
      </c>
      <c r="Y88" s="411"/>
      <c r="Z88" s="411"/>
      <c r="AA88" s="418">
        <v>45413</v>
      </c>
      <c r="AB88" s="418">
        <v>45657</v>
      </c>
      <c r="AC88" s="411" t="s">
        <v>35</v>
      </c>
      <c r="AD88" s="411" t="s">
        <v>618</v>
      </c>
      <c r="AE88" s="411"/>
      <c r="AF88" s="415"/>
      <c r="AG88" s="415"/>
      <c r="AH88" s="415"/>
      <c r="AI88" s="415"/>
      <c r="AJ88" s="418"/>
      <c r="AK88" s="418"/>
      <c r="AL88" s="557" t="s">
        <v>268</v>
      </c>
      <c r="AM88" s="419" t="s">
        <v>130</v>
      </c>
      <c r="AN88" s="420" t="s">
        <v>131</v>
      </c>
      <c r="AO88" s="420" t="s">
        <v>132</v>
      </c>
      <c r="AP88" s="421" t="s">
        <v>133</v>
      </c>
      <c r="AQ88" s="422">
        <v>627203582</v>
      </c>
      <c r="AR88" s="414" t="s">
        <v>134</v>
      </c>
      <c r="AS88" s="421" t="s">
        <v>135</v>
      </c>
      <c r="AT88" s="422">
        <v>914026012</v>
      </c>
      <c r="AU88" s="1025" t="s">
        <v>136</v>
      </c>
    </row>
    <row r="89" spans="1:131" s="581" customFormat="1" ht="32.25" hidden="1" customHeight="1">
      <c r="B89" s="410" t="s">
        <v>124</v>
      </c>
      <c r="C89" s="411" t="s">
        <v>535</v>
      </c>
      <c r="D89" s="413" t="s">
        <v>581</v>
      </c>
      <c r="E89" s="410" t="s">
        <v>497</v>
      </c>
      <c r="F89" s="571" t="s">
        <v>498</v>
      </c>
      <c r="G89" s="571"/>
      <c r="H89" s="571"/>
      <c r="I89" s="427" t="s">
        <v>172</v>
      </c>
      <c r="J89" s="427" t="s">
        <v>499</v>
      </c>
      <c r="K89" s="413" t="s">
        <v>126</v>
      </c>
      <c r="L89" s="494">
        <v>59737.06</v>
      </c>
      <c r="M89" s="494">
        <v>41250</v>
      </c>
      <c r="N89" s="510">
        <v>45504</v>
      </c>
      <c r="O89" s="416">
        <v>7</v>
      </c>
      <c r="P89" s="520">
        <v>44137.5</v>
      </c>
      <c r="Q89" s="415" t="s">
        <v>37</v>
      </c>
      <c r="R89" s="415"/>
      <c r="S89" s="417" t="s">
        <v>619</v>
      </c>
      <c r="T89" s="628" t="s">
        <v>501</v>
      </c>
      <c r="U89" s="411" t="s">
        <v>502</v>
      </c>
      <c r="V89" s="411" t="s">
        <v>113</v>
      </c>
      <c r="W89" s="417" t="s">
        <v>37</v>
      </c>
      <c r="X89" s="418"/>
      <c r="Y89" s="415"/>
      <c r="Z89" s="415"/>
      <c r="AA89" s="418">
        <v>45505</v>
      </c>
      <c r="AB89" s="418">
        <v>45961</v>
      </c>
      <c r="AC89" s="411" t="s">
        <v>620</v>
      </c>
      <c r="AD89" s="411"/>
      <c r="AE89" s="411"/>
      <c r="AF89" s="411"/>
      <c r="AG89" s="411"/>
      <c r="AH89" s="411"/>
      <c r="AI89" s="425">
        <v>20624.990000000002</v>
      </c>
      <c r="AJ89" s="418">
        <v>45962</v>
      </c>
      <c r="AK89" s="418">
        <v>46234</v>
      </c>
      <c r="AL89" s="411" t="s">
        <v>172</v>
      </c>
      <c r="AM89" s="417" t="s">
        <v>503</v>
      </c>
      <c r="AN89" s="417" t="s">
        <v>504</v>
      </c>
      <c r="AO89" s="417" t="s">
        <v>505</v>
      </c>
      <c r="AP89" s="419" t="s">
        <v>503</v>
      </c>
      <c r="AQ89" s="417" t="s">
        <v>504</v>
      </c>
      <c r="AR89" s="417" t="s">
        <v>505</v>
      </c>
      <c r="AS89" s="1127" t="s">
        <v>506</v>
      </c>
      <c r="AT89" s="417" t="s">
        <v>507</v>
      </c>
      <c r="AU89" s="417" t="s">
        <v>508</v>
      </c>
      <c r="AV89" s="322"/>
    </row>
    <row r="90" spans="1:131" s="322" customFormat="1" ht="28.5" hidden="1">
      <c r="A90" s="452"/>
      <c r="B90" s="445" t="s">
        <v>103</v>
      </c>
      <c r="C90" s="445" t="s">
        <v>621</v>
      </c>
      <c r="D90" s="446" t="s">
        <v>447</v>
      </c>
      <c r="E90" s="445" t="s">
        <v>448</v>
      </c>
      <c r="F90" s="446" t="s">
        <v>449</v>
      </c>
      <c r="G90" s="446"/>
      <c r="H90" s="446"/>
      <c r="I90" s="446" t="s">
        <v>108</v>
      </c>
      <c r="J90" s="446" t="s">
        <v>450</v>
      </c>
      <c r="K90" s="482" t="s">
        <v>126</v>
      </c>
      <c r="L90" s="500">
        <v>25680.86</v>
      </c>
      <c r="M90" s="506">
        <v>18216.12</v>
      </c>
      <c r="N90" s="512">
        <v>45117</v>
      </c>
      <c r="O90" s="448">
        <v>7</v>
      </c>
      <c r="P90" s="522">
        <v>19491.12</v>
      </c>
      <c r="Q90" s="447" t="s">
        <v>37</v>
      </c>
      <c r="R90" s="447"/>
      <c r="S90" s="445" t="s">
        <v>112</v>
      </c>
      <c r="T90" s="447" t="s">
        <v>451</v>
      </c>
      <c r="U90" s="447" t="s">
        <v>451</v>
      </c>
      <c r="V90" s="447" t="s">
        <v>113</v>
      </c>
      <c r="W90" s="449" t="s">
        <v>37</v>
      </c>
      <c r="X90" s="450" t="s">
        <v>142</v>
      </c>
      <c r="Y90" s="445" t="s">
        <v>142</v>
      </c>
      <c r="Z90" s="445" t="s">
        <v>142</v>
      </c>
      <c r="AA90" s="450">
        <v>45139</v>
      </c>
      <c r="AB90" s="450">
        <v>45504</v>
      </c>
      <c r="AC90" s="445" t="s">
        <v>35</v>
      </c>
      <c r="AD90" s="445" t="s">
        <v>452</v>
      </c>
      <c r="AE90" s="445" t="s">
        <v>35</v>
      </c>
      <c r="AF90" s="447">
        <v>18216.12</v>
      </c>
      <c r="AG90" s="447">
        <v>19491.12</v>
      </c>
      <c r="AH90" s="445" t="s">
        <v>142</v>
      </c>
      <c r="AI90" s="445" t="s">
        <v>142</v>
      </c>
      <c r="AJ90" s="450">
        <v>45505</v>
      </c>
      <c r="AK90" s="450">
        <v>45869</v>
      </c>
      <c r="AL90" s="445" t="s">
        <v>453</v>
      </c>
      <c r="AM90" s="451" t="s">
        <v>454</v>
      </c>
      <c r="AN90" s="449" t="s">
        <v>455</v>
      </c>
      <c r="AO90" s="445" t="s">
        <v>271</v>
      </c>
      <c r="AP90" s="451" t="s">
        <v>456</v>
      </c>
      <c r="AQ90" s="445">
        <v>625907922</v>
      </c>
      <c r="AR90" s="445" t="s">
        <v>457</v>
      </c>
      <c r="AS90" s="451" t="s">
        <v>458</v>
      </c>
      <c r="AT90" s="445">
        <v>616437101</v>
      </c>
      <c r="AU90" s="445" t="s">
        <v>459</v>
      </c>
    </row>
    <row r="91" spans="1:131" s="322" customFormat="1" ht="28.5" hidden="1">
      <c r="A91" s="581"/>
      <c r="B91" s="753" t="s">
        <v>124</v>
      </c>
      <c r="C91" s="755" t="s">
        <v>446</v>
      </c>
      <c r="D91" s="754" t="s">
        <v>447</v>
      </c>
      <c r="E91" s="755" t="s">
        <v>448</v>
      </c>
      <c r="F91" s="754" t="s">
        <v>449</v>
      </c>
      <c r="G91" s="754"/>
      <c r="H91" s="754"/>
      <c r="I91" s="756" t="s">
        <v>172</v>
      </c>
      <c r="J91" s="754" t="s">
        <v>460</v>
      </c>
      <c r="K91" s="757" t="s">
        <v>110</v>
      </c>
      <c r="L91" s="758">
        <v>91112.74</v>
      </c>
      <c r="M91" s="759">
        <v>77231.7</v>
      </c>
      <c r="N91" s="760">
        <v>45834</v>
      </c>
      <c r="O91" s="761">
        <v>7</v>
      </c>
      <c r="P91" s="762">
        <v>82637.919999999998</v>
      </c>
      <c r="Q91" s="763" t="s">
        <v>35</v>
      </c>
      <c r="R91" s="763">
        <v>3861.58</v>
      </c>
      <c r="S91" s="755" t="s">
        <v>112</v>
      </c>
      <c r="T91" s="763">
        <f>77231.7/41</f>
        <v>1883.6999999999998</v>
      </c>
      <c r="U91" s="763">
        <f>82637.92/41</f>
        <v>2015.5590243902438</v>
      </c>
      <c r="V91" s="763" t="s">
        <v>113</v>
      </c>
      <c r="W91" s="374" t="s">
        <v>37</v>
      </c>
      <c r="X91" s="765" t="s">
        <v>142</v>
      </c>
      <c r="Y91" s="755" t="s">
        <v>142</v>
      </c>
      <c r="Z91" s="755" t="s">
        <v>142</v>
      </c>
      <c r="AA91" s="765">
        <v>45870</v>
      </c>
      <c r="AB91" s="765">
        <v>47118</v>
      </c>
      <c r="AC91" s="755" t="s">
        <v>37</v>
      </c>
      <c r="AD91" s="755"/>
      <c r="AE91" s="755"/>
      <c r="AF91" s="763"/>
      <c r="AG91" s="763"/>
      <c r="AH91" s="755" t="s">
        <v>142</v>
      </c>
      <c r="AI91" s="755" t="s">
        <v>142</v>
      </c>
      <c r="AJ91" s="765"/>
      <c r="AK91" s="765"/>
      <c r="AL91" s="755" t="s">
        <v>453</v>
      </c>
      <c r="AM91" s="766" t="s">
        <v>454</v>
      </c>
      <c r="AN91" s="764" t="s">
        <v>455</v>
      </c>
      <c r="AO91" s="755" t="s">
        <v>271</v>
      </c>
      <c r="AP91" s="766" t="s">
        <v>456</v>
      </c>
      <c r="AQ91" s="755">
        <v>625907922</v>
      </c>
      <c r="AR91" s="755" t="s">
        <v>457</v>
      </c>
      <c r="AS91" s="766" t="s">
        <v>458</v>
      </c>
      <c r="AT91" s="755">
        <v>616437101</v>
      </c>
      <c r="AU91" s="755" t="s">
        <v>459</v>
      </c>
      <c r="AV91" s="581"/>
      <c r="AW91" s="581"/>
      <c r="AX91" s="581"/>
      <c r="AY91" s="581"/>
      <c r="AZ91" s="581"/>
      <c r="BA91" s="581"/>
      <c r="BB91" s="581"/>
      <c r="BC91" s="581"/>
      <c r="BD91" s="581"/>
      <c r="BE91" s="581"/>
      <c r="BF91" s="581"/>
      <c r="BG91" s="581"/>
      <c r="BH91" s="581"/>
      <c r="BI91" s="581"/>
      <c r="BJ91" s="581"/>
      <c r="BK91" s="581"/>
      <c r="BL91" s="581"/>
      <c r="BM91" s="581"/>
      <c r="BN91" s="581"/>
      <c r="BO91" s="581"/>
      <c r="BP91" s="581"/>
      <c r="BQ91" s="581"/>
      <c r="BR91" s="581"/>
      <c r="BS91" s="581"/>
      <c r="BT91" s="581"/>
      <c r="BU91" s="581"/>
      <c r="BV91" s="581"/>
      <c r="BW91" s="581"/>
      <c r="BX91" s="581"/>
      <c r="BY91" s="581"/>
      <c r="BZ91" s="581"/>
      <c r="CA91" s="581"/>
      <c r="CB91" s="581"/>
      <c r="CC91" s="581"/>
      <c r="CD91" s="581"/>
      <c r="CE91" s="581"/>
      <c r="CF91" s="581"/>
      <c r="CG91" s="581"/>
      <c r="CH91" s="581"/>
      <c r="CI91" s="581"/>
      <c r="CJ91" s="581"/>
      <c r="CK91" s="581"/>
      <c r="CL91" s="581"/>
      <c r="CM91" s="581"/>
      <c r="CN91" s="581"/>
      <c r="CO91" s="581"/>
      <c r="CP91" s="581"/>
      <c r="CQ91" s="581"/>
      <c r="CR91" s="581"/>
      <c r="CS91" s="581"/>
      <c r="CT91" s="581"/>
      <c r="CU91" s="581"/>
      <c r="CV91" s="581"/>
      <c r="CW91" s="581"/>
      <c r="CX91" s="581"/>
      <c r="CY91" s="581"/>
      <c r="CZ91" s="581"/>
      <c r="DA91" s="581"/>
      <c r="DB91" s="581"/>
      <c r="DC91" s="581"/>
      <c r="DD91" s="581"/>
      <c r="DE91" s="581"/>
      <c r="DF91" s="581"/>
      <c r="DG91" s="581"/>
      <c r="DH91" s="581"/>
      <c r="DI91" s="581"/>
      <c r="DJ91" s="581"/>
      <c r="DK91" s="581"/>
      <c r="DL91" s="581"/>
      <c r="DM91" s="581"/>
      <c r="DN91" s="581"/>
      <c r="DO91" s="581"/>
      <c r="DP91" s="581"/>
      <c r="DQ91" s="581"/>
      <c r="DR91" s="581"/>
      <c r="DS91" s="581"/>
      <c r="DT91" s="581"/>
      <c r="DU91" s="581"/>
      <c r="DV91" s="581"/>
      <c r="DW91" s="581"/>
      <c r="DX91" s="581"/>
      <c r="DY91" s="581"/>
      <c r="DZ91" s="581"/>
      <c r="EA91" s="581"/>
    </row>
    <row r="92" spans="1:131" s="322" customFormat="1" ht="28.5" hidden="1">
      <c r="B92" s="459" t="s">
        <v>103</v>
      </c>
      <c r="C92" s="453" t="s">
        <v>622</v>
      </c>
      <c r="D92" s="454" t="s">
        <v>623</v>
      </c>
      <c r="E92" s="453" t="s">
        <v>448</v>
      </c>
      <c r="F92" s="454" t="s">
        <v>449</v>
      </c>
      <c r="G92" s="454"/>
      <c r="H92" s="454"/>
      <c r="I92" s="454" t="s">
        <v>108</v>
      </c>
      <c r="J92" s="454" t="s">
        <v>450</v>
      </c>
      <c r="K92" s="483" t="s">
        <v>126</v>
      </c>
      <c r="L92" s="501">
        <v>25680.86</v>
      </c>
      <c r="M92" s="502">
        <v>18216.12</v>
      </c>
      <c r="N92" s="513">
        <v>45117</v>
      </c>
      <c r="O92" s="456">
        <v>7</v>
      </c>
      <c r="P92" s="523">
        <v>19491.12</v>
      </c>
      <c r="Q92" s="455" t="s">
        <v>37</v>
      </c>
      <c r="R92" s="455"/>
      <c r="S92" s="453" t="s">
        <v>112</v>
      </c>
      <c r="T92" s="455" t="s">
        <v>451</v>
      </c>
      <c r="U92" s="455" t="s">
        <v>451</v>
      </c>
      <c r="V92" s="455" t="s">
        <v>113</v>
      </c>
      <c r="W92" s="457" t="s">
        <v>37</v>
      </c>
      <c r="X92" s="458" t="s">
        <v>142</v>
      </c>
      <c r="Y92" s="453" t="s">
        <v>142</v>
      </c>
      <c r="Z92" s="453" t="s">
        <v>142</v>
      </c>
      <c r="AA92" s="458">
        <v>45139</v>
      </c>
      <c r="AB92" s="458">
        <v>45504</v>
      </c>
      <c r="AC92" s="453" t="s">
        <v>35</v>
      </c>
      <c r="AD92" s="453" t="s">
        <v>452</v>
      </c>
      <c r="AE92" s="453" t="s">
        <v>35</v>
      </c>
      <c r="AF92" s="455">
        <v>18216.12</v>
      </c>
      <c r="AG92" s="455">
        <v>19491.12</v>
      </c>
      <c r="AH92" s="453" t="s">
        <v>142</v>
      </c>
      <c r="AI92" s="453" t="s">
        <v>142</v>
      </c>
      <c r="AJ92" s="458">
        <v>45505</v>
      </c>
      <c r="AK92" s="458">
        <v>45869</v>
      </c>
      <c r="AL92" s="453" t="s">
        <v>453</v>
      </c>
      <c r="AM92" s="460" t="s">
        <v>454</v>
      </c>
      <c r="AN92" s="457" t="s">
        <v>455</v>
      </c>
      <c r="AO92" s="453" t="s">
        <v>271</v>
      </c>
      <c r="AP92" s="460" t="s">
        <v>456</v>
      </c>
      <c r="AQ92" s="453">
        <v>625907922</v>
      </c>
      <c r="AR92" s="453" t="s">
        <v>457</v>
      </c>
      <c r="AS92" s="460" t="s">
        <v>458</v>
      </c>
      <c r="AT92" s="453">
        <v>616437101</v>
      </c>
      <c r="AU92" s="453" t="s">
        <v>459</v>
      </c>
    </row>
    <row r="93" spans="1:131" s="322" customFormat="1" ht="28.5" hidden="1">
      <c r="A93" s="581"/>
      <c r="B93" s="767" t="s">
        <v>124</v>
      </c>
      <c r="C93" s="769" t="s">
        <v>446</v>
      </c>
      <c r="D93" s="768" t="s">
        <v>447</v>
      </c>
      <c r="E93" s="769" t="s">
        <v>448</v>
      </c>
      <c r="F93" s="768" t="s">
        <v>449</v>
      </c>
      <c r="G93" s="768"/>
      <c r="H93" s="768"/>
      <c r="I93" s="770" t="s">
        <v>172</v>
      </c>
      <c r="J93" s="768" t="s">
        <v>460</v>
      </c>
      <c r="K93" s="771" t="s">
        <v>110</v>
      </c>
      <c r="L93" s="772">
        <v>91112.74</v>
      </c>
      <c r="M93" s="773">
        <v>77231.7</v>
      </c>
      <c r="N93" s="774">
        <v>45834</v>
      </c>
      <c r="O93" s="775">
        <v>7</v>
      </c>
      <c r="P93" s="776">
        <v>82637.919999999998</v>
      </c>
      <c r="Q93" s="777" t="s">
        <v>35</v>
      </c>
      <c r="R93" s="777">
        <v>3861.58</v>
      </c>
      <c r="S93" s="769" t="s">
        <v>112</v>
      </c>
      <c r="T93" s="777">
        <f>77231.7/41</f>
        <v>1883.6999999999998</v>
      </c>
      <c r="U93" s="777">
        <f>82637.92/41</f>
        <v>2015.5590243902438</v>
      </c>
      <c r="V93" s="777" t="s">
        <v>113</v>
      </c>
      <c r="W93" s="457" t="s">
        <v>37</v>
      </c>
      <c r="X93" s="779" t="s">
        <v>142</v>
      </c>
      <c r="Y93" s="769" t="s">
        <v>142</v>
      </c>
      <c r="Z93" s="769" t="s">
        <v>142</v>
      </c>
      <c r="AA93" s="779">
        <v>45870</v>
      </c>
      <c r="AB93" s="779">
        <v>47118</v>
      </c>
      <c r="AC93" s="769" t="s">
        <v>37</v>
      </c>
      <c r="AD93" s="769"/>
      <c r="AE93" s="769"/>
      <c r="AF93" s="777"/>
      <c r="AG93" s="777"/>
      <c r="AH93" s="769" t="s">
        <v>142</v>
      </c>
      <c r="AI93" s="769" t="s">
        <v>142</v>
      </c>
      <c r="AJ93" s="779"/>
      <c r="AK93" s="779"/>
      <c r="AL93" s="769" t="s">
        <v>453</v>
      </c>
      <c r="AM93" s="780" t="s">
        <v>454</v>
      </c>
      <c r="AN93" s="778" t="s">
        <v>455</v>
      </c>
      <c r="AO93" s="769" t="s">
        <v>271</v>
      </c>
      <c r="AP93" s="780" t="s">
        <v>456</v>
      </c>
      <c r="AQ93" s="769">
        <v>625907922</v>
      </c>
      <c r="AR93" s="769" t="s">
        <v>457</v>
      </c>
      <c r="AS93" s="780" t="s">
        <v>458</v>
      </c>
      <c r="AT93" s="769">
        <v>616437101</v>
      </c>
      <c r="AU93" s="769" t="s">
        <v>459</v>
      </c>
      <c r="AV93" s="581"/>
      <c r="AW93" s="581"/>
      <c r="AX93" s="581"/>
      <c r="AY93" s="581"/>
      <c r="AZ93" s="581"/>
      <c r="BA93" s="581"/>
      <c r="BB93" s="581"/>
      <c r="BC93" s="581"/>
      <c r="BD93" s="581"/>
      <c r="BE93" s="581"/>
      <c r="BF93" s="581"/>
      <c r="BG93" s="581"/>
      <c r="BH93" s="581"/>
      <c r="BI93" s="581"/>
      <c r="BJ93" s="581"/>
      <c r="BK93" s="581"/>
      <c r="BL93" s="581"/>
      <c r="BM93" s="581"/>
      <c r="BN93" s="581"/>
      <c r="BO93" s="581"/>
      <c r="BP93" s="581"/>
      <c r="BQ93" s="581"/>
      <c r="BR93" s="581"/>
      <c r="BS93" s="581"/>
      <c r="BT93" s="581"/>
      <c r="BU93" s="581"/>
      <c r="BV93" s="581"/>
      <c r="BW93" s="581"/>
      <c r="BX93" s="581"/>
      <c r="BY93" s="581"/>
      <c r="BZ93" s="581"/>
      <c r="CA93" s="581"/>
      <c r="CB93" s="581"/>
      <c r="CC93" s="581"/>
      <c r="CD93" s="581"/>
      <c r="CE93" s="581"/>
      <c r="CF93" s="581"/>
      <c r="CG93" s="581"/>
      <c r="CH93" s="581"/>
      <c r="CI93" s="581"/>
      <c r="CJ93" s="581"/>
      <c r="CK93" s="581"/>
      <c r="CL93" s="581"/>
      <c r="CM93" s="581"/>
      <c r="CN93" s="581"/>
      <c r="CO93" s="581"/>
      <c r="CP93" s="581"/>
      <c r="CQ93" s="581"/>
      <c r="CR93" s="581"/>
      <c r="CS93" s="581"/>
      <c r="CT93" s="581"/>
      <c r="CU93" s="581"/>
      <c r="CV93" s="581"/>
      <c r="CW93" s="581"/>
      <c r="CX93" s="581"/>
      <c r="CY93" s="581"/>
      <c r="CZ93" s="581"/>
      <c r="DA93" s="581"/>
      <c r="DB93" s="581"/>
      <c r="DC93" s="581"/>
      <c r="DD93" s="581"/>
      <c r="DE93" s="581"/>
      <c r="DF93" s="581"/>
      <c r="DG93" s="581"/>
      <c r="DH93" s="581"/>
      <c r="DI93" s="581"/>
      <c r="DJ93" s="581"/>
      <c r="DK93" s="581"/>
      <c r="DL93" s="581"/>
      <c r="DM93" s="581"/>
      <c r="DN93" s="581"/>
      <c r="DO93" s="581"/>
      <c r="DP93" s="581"/>
      <c r="DQ93" s="581"/>
      <c r="DR93" s="581"/>
      <c r="DS93" s="581"/>
      <c r="DT93" s="581"/>
      <c r="DU93" s="581"/>
      <c r="DV93" s="581"/>
      <c r="DW93" s="581"/>
      <c r="DX93" s="581"/>
      <c r="DY93" s="581"/>
      <c r="DZ93" s="581"/>
      <c r="EA93" s="581"/>
    </row>
    <row r="94" spans="1:131" s="322" customFormat="1" ht="42.75" hidden="1">
      <c r="B94" s="459">
        <v>72</v>
      </c>
      <c r="C94" s="453" t="s">
        <v>624</v>
      </c>
      <c r="D94" s="454" t="s">
        <v>137</v>
      </c>
      <c r="E94" s="453" t="s">
        <v>138</v>
      </c>
      <c r="F94" s="463" t="s">
        <v>139</v>
      </c>
      <c r="G94" s="463"/>
      <c r="H94" s="463"/>
      <c r="I94" s="463" t="s">
        <v>172</v>
      </c>
      <c r="J94" s="454" t="s">
        <v>186</v>
      </c>
      <c r="K94" s="454" t="s">
        <v>126</v>
      </c>
      <c r="L94" s="502">
        <v>12852</v>
      </c>
      <c r="M94" s="502">
        <v>9000</v>
      </c>
      <c r="N94" s="513">
        <v>45309</v>
      </c>
      <c r="O94" s="456">
        <v>7</v>
      </c>
      <c r="P94" s="523">
        <v>9630</v>
      </c>
      <c r="Q94" s="455" t="s">
        <v>37</v>
      </c>
      <c r="R94" s="455"/>
      <c r="S94" s="453" t="s">
        <v>141</v>
      </c>
      <c r="T94" s="455"/>
      <c r="U94" s="455"/>
      <c r="V94" s="455" t="s">
        <v>113</v>
      </c>
      <c r="W94" s="457" t="s">
        <v>37</v>
      </c>
      <c r="X94" s="458" t="s">
        <v>142</v>
      </c>
      <c r="Y94" s="453" t="s">
        <v>142</v>
      </c>
      <c r="Z94" s="453" t="s">
        <v>142</v>
      </c>
      <c r="AA94" s="458">
        <v>45309</v>
      </c>
      <c r="AB94" s="458">
        <v>47135</v>
      </c>
      <c r="AC94" s="453" t="s">
        <v>37</v>
      </c>
      <c r="AD94" s="453" t="s">
        <v>187</v>
      </c>
      <c r="AE94" s="453"/>
      <c r="AF94" s="455"/>
      <c r="AG94" s="455"/>
      <c r="AH94" s="455">
        <v>257.14</v>
      </c>
      <c r="AI94" s="455">
        <v>275.14</v>
      </c>
      <c r="AJ94" s="458">
        <v>45309</v>
      </c>
      <c r="AK94" s="458">
        <v>47135</v>
      </c>
      <c r="AL94" s="453" t="s">
        <v>172</v>
      </c>
      <c r="AM94" s="460" t="s">
        <v>143</v>
      </c>
      <c r="AN94" s="580" t="s">
        <v>144</v>
      </c>
      <c r="AO94" s="457" t="s">
        <v>145</v>
      </c>
      <c r="AP94" s="460" t="s">
        <v>146</v>
      </c>
      <c r="AQ94" s="457" t="s">
        <v>147</v>
      </c>
      <c r="AR94" s="453" t="s">
        <v>148</v>
      </c>
      <c r="AS94" s="460" t="s">
        <v>143</v>
      </c>
      <c r="AT94" s="457" t="s">
        <v>147</v>
      </c>
      <c r="AU94" s="453" t="s">
        <v>149</v>
      </c>
    </row>
    <row r="95" spans="1:131" s="322" customFormat="1" ht="38.25" hidden="1" customHeight="1">
      <c r="B95" s="459" t="s">
        <v>103</v>
      </c>
      <c r="C95" s="453" t="s">
        <v>624</v>
      </c>
      <c r="D95" s="454" t="s">
        <v>625</v>
      </c>
      <c r="E95" s="453" t="s">
        <v>277</v>
      </c>
      <c r="F95" s="569" t="s">
        <v>626</v>
      </c>
      <c r="G95" s="569"/>
      <c r="H95" s="569"/>
      <c r="I95" s="461" t="s">
        <v>108</v>
      </c>
      <c r="J95" s="454" t="s">
        <v>489</v>
      </c>
      <c r="K95" s="454" t="s">
        <v>110</v>
      </c>
      <c r="L95" s="502">
        <v>57780.47</v>
      </c>
      <c r="M95" s="502">
        <v>45500</v>
      </c>
      <c r="N95" s="513">
        <v>44221</v>
      </c>
      <c r="O95" s="456">
        <v>7</v>
      </c>
      <c r="P95" s="523">
        <v>48685</v>
      </c>
      <c r="Q95" s="455" t="s">
        <v>35</v>
      </c>
      <c r="R95" s="455" t="s">
        <v>298</v>
      </c>
      <c r="S95" s="453" t="s">
        <v>112</v>
      </c>
      <c r="T95" s="453" t="s">
        <v>112</v>
      </c>
      <c r="U95" s="453"/>
      <c r="V95" s="453" t="s">
        <v>179</v>
      </c>
      <c r="W95" s="457" t="s">
        <v>35</v>
      </c>
      <c r="X95" s="458">
        <v>44652</v>
      </c>
      <c r="Y95" s="462">
        <v>58093.69</v>
      </c>
      <c r="Z95" s="455">
        <f>Y95+(Y95*7%)</f>
        <v>62160.248300000007</v>
      </c>
      <c r="AA95" s="458">
        <v>44228</v>
      </c>
      <c r="AB95" s="458">
        <v>44957</v>
      </c>
      <c r="AC95" s="453" t="s">
        <v>35</v>
      </c>
      <c r="AD95" s="453" t="s">
        <v>490</v>
      </c>
      <c r="AE95" s="453" t="s">
        <v>35</v>
      </c>
      <c r="AF95" s="453" t="s">
        <v>142</v>
      </c>
      <c r="AG95" s="453" t="s">
        <v>142</v>
      </c>
      <c r="AH95" s="453" t="s">
        <v>491</v>
      </c>
      <c r="AI95" s="453" t="s">
        <v>142</v>
      </c>
      <c r="AJ95" s="453" t="s">
        <v>492</v>
      </c>
      <c r="AK95" s="453" t="s">
        <v>493</v>
      </c>
      <c r="AL95" s="559" t="s">
        <v>115</v>
      </c>
      <c r="AM95" s="453" t="s">
        <v>280</v>
      </c>
      <c r="AN95" s="457" t="s">
        <v>281</v>
      </c>
      <c r="AO95" s="453" t="s">
        <v>282</v>
      </c>
      <c r="AP95" s="453" t="s">
        <v>280</v>
      </c>
      <c r="AQ95" s="457" t="s">
        <v>281</v>
      </c>
      <c r="AR95" s="453" t="s">
        <v>283</v>
      </c>
      <c r="AS95" s="453" t="s">
        <v>284</v>
      </c>
      <c r="AT95" s="457" t="s">
        <v>494</v>
      </c>
      <c r="AU95" s="453" t="s">
        <v>285</v>
      </c>
    </row>
    <row r="96" spans="1:131" s="581" customFormat="1" ht="38.25" hidden="1" customHeight="1">
      <c r="A96" s="452"/>
      <c r="B96" s="453">
        <v>68</v>
      </c>
      <c r="C96" s="453" t="s">
        <v>624</v>
      </c>
      <c r="D96" s="454" t="s">
        <v>161</v>
      </c>
      <c r="E96" s="453" t="s">
        <v>176</v>
      </c>
      <c r="F96" s="454" t="s">
        <v>177</v>
      </c>
      <c r="G96" s="454"/>
      <c r="H96" s="454"/>
      <c r="I96" s="454" t="s">
        <v>124</v>
      </c>
      <c r="J96" s="480" t="s">
        <v>178</v>
      </c>
      <c r="K96" s="483" t="s">
        <v>110</v>
      </c>
      <c r="L96" s="501">
        <v>84540.08</v>
      </c>
      <c r="M96" s="502">
        <v>63840.88</v>
      </c>
      <c r="N96" s="513">
        <v>45137</v>
      </c>
      <c r="O96" s="456">
        <v>7</v>
      </c>
      <c r="P96" s="523">
        <v>68309.740000000005</v>
      </c>
      <c r="Q96" s="455" t="s">
        <v>35</v>
      </c>
      <c r="R96" s="455">
        <v>3192</v>
      </c>
      <c r="S96" s="453" t="s">
        <v>112</v>
      </c>
      <c r="T96" s="455" t="s">
        <v>165</v>
      </c>
      <c r="U96" s="455" t="s">
        <v>165</v>
      </c>
      <c r="V96" s="455" t="s">
        <v>179</v>
      </c>
      <c r="W96" s="457" t="s">
        <v>37</v>
      </c>
      <c r="X96" s="458"/>
      <c r="Y96" s="453"/>
      <c r="Z96" s="453"/>
      <c r="AA96" s="458">
        <v>45170</v>
      </c>
      <c r="AB96" s="458">
        <v>45900</v>
      </c>
      <c r="AC96" s="453" t="s">
        <v>35</v>
      </c>
      <c r="AD96" s="453" t="s">
        <v>175</v>
      </c>
      <c r="AE96" s="769" t="s">
        <v>35</v>
      </c>
      <c r="AF96" s="453"/>
      <c r="AG96" s="453"/>
      <c r="AH96" s="453"/>
      <c r="AI96" s="455">
        <v>68309.740000000005</v>
      </c>
      <c r="AJ96" s="779">
        <v>45901</v>
      </c>
      <c r="AK96" s="779">
        <v>46630</v>
      </c>
      <c r="AL96" s="453" t="s">
        <v>172</v>
      </c>
      <c r="AM96" s="331" t="s">
        <v>180</v>
      </c>
      <c r="AN96" s="453" t="s">
        <v>181</v>
      </c>
      <c r="AO96" s="453" t="s">
        <v>182</v>
      </c>
      <c r="AP96" s="331" t="s">
        <v>180</v>
      </c>
      <c r="AQ96" s="453" t="s">
        <v>181</v>
      </c>
      <c r="AR96" s="453" t="s">
        <v>182</v>
      </c>
      <c r="AS96" s="331" t="s">
        <v>183</v>
      </c>
      <c r="AT96" s="453" t="s">
        <v>184</v>
      </c>
      <c r="AU96" s="453" t="s">
        <v>185</v>
      </c>
      <c r="AV96" s="322"/>
      <c r="AW96" s="322"/>
      <c r="AX96" s="322"/>
      <c r="AY96" s="322"/>
      <c r="AZ96" s="322"/>
      <c r="BA96" s="322"/>
      <c r="BB96" s="322"/>
      <c r="BC96" s="322"/>
      <c r="BD96" s="322"/>
      <c r="BE96" s="322"/>
      <c r="BF96" s="322"/>
      <c r="BG96" s="322"/>
      <c r="BH96" s="322"/>
      <c r="BI96" s="322"/>
      <c r="BJ96" s="322"/>
      <c r="BK96" s="322"/>
      <c r="BL96" s="322"/>
      <c r="BM96" s="322"/>
      <c r="BN96" s="322"/>
      <c r="BO96" s="322"/>
      <c r="BP96" s="322"/>
      <c r="BQ96" s="322"/>
      <c r="BR96" s="322"/>
      <c r="BS96" s="322"/>
      <c r="BT96" s="322"/>
      <c r="BU96" s="322"/>
      <c r="BV96" s="322"/>
      <c r="BW96" s="322"/>
      <c r="BX96" s="322"/>
      <c r="BY96" s="322"/>
      <c r="BZ96" s="322"/>
      <c r="CA96" s="322"/>
      <c r="CB96" s="322"/>
      <c r="CC96" s="322"/>
      <c r="CD96" s="322"/>
      <c r="CE96" s="322"/>
      <c r="CF96" s="322"/>
      <c r="CG96" s="322"/>
      <c r="CH96" s="322"/>
      <c r="CI96" s="322"/>
      <c r="CJ96" s="322"/>
      <c r="CK96" s="322"/>
      <c r="CL96" s="322"/>
      <c r="CM96" s="322"/>
      <c r="CN96" s="322"/>
      <c r="CO96" s="322"/>
      <c r="CP96" s="322"/>
      <c r="CQ96" s="322"/>
      <c r="CR96" s="322"/>
      <c r="CS96" s="322"/>
      <c r="CT96" s="322"/>
      <c r="CU96" s="322"/>
      <c r="CV96" s="322"/>
      <c r="CW96" s="322"/>
      <c r="CX96" s="322"/>
      <c r="CY96" s="322"/>
      <c r="CZ96" s="322"/>
      <c r="DA96" s="322"/>
      <c r="DB96" s="322"/>
      <c r="DC96" s="322"/>
      <c r="DD96" s="322"/>
      <c r="DE96" s="322"/>
      <c r="DF96" s="322"/>
      <c r="DG96" s="322"/>
      <c r="DH96" s="322"/>
      <c r="DI96" s="322"/>
      <c r="DJ96" s="322"/>
      <c r="DK96" s="322"/>
      <c r="DL96" s="322"/>
      <c r="DM96" s="322"/>
      <c r="DN96" s="322"/>
      <c r="DO96" s="322"/>
      <c r="DP96" s="322"/>
      <c r="DQ96" s="322"/>
      <c r="DR96" s="322"/>
      <c r="DS96" s="322"/>
      <c r="DT96" s="322"/>
      <c r="DU96" s="322"/>
      <c r="DV96" s="322"/>
      <c r="DW96" s="322"/>
      <c r="DX96" s="322"/>
      <c r="DY96" s="322"/>
      <c r="DZ96" s="322"/>
      <c r="EA96" s="322"/>
    </row>
    <row r="97" spans="1:131" s="322" customFormat="1" ht="42" hidden="1" customHeight="1">
      <c r="B97" s="459">
        <v>71</v>
      </c>
      <c r="C97" s="453" t="s">
        <v>624</v>
      </c>
      <c r="D97" s="463" t="s">
        <v>234</v>
      </c>
      <c r="E97" s="453" t="s">
        <v>235</v>
      </c>
      <c r="F97" s="454" t="s">
        <v>236</v>
      </c>
      <c r="G97" s="454"/>
      <c r="H97" s="454"/>
      <c r="I97" s="454" t="s">
        <v>108</v>
      </c>
      <c r="J97" s="454" t="s">
        <v>237</v>
      </c>
      <c r="K97" s="454" t="s">
        <v>126</v>
      </c>
      <c r="L97" s="502">
        <v>8264.1</v>
      </c>
      <c r="M97" s="502">
        <v>8264.1</v>
      </c>
      <c r="N97" s="513">
        <v>44560</v>
      </c>
      <c r="O97" s="456">
        <v>7</v>
      </c>
      <c r="P97" s="523">
        <v>8842.58</v>
      </c>
      <c r="Q97" s="455" t="s">
        <v>37</v>
      </c>
      <c r="R97" s="455"/>
      <c r="S97" s="453" t="s">
        <v>112</v>
      </c>
      <c r="T97" s="453"/>
      <c r="U97" s="453"/>
      <c r="V97" s="453"/>
      <c r="W97" s="1051" t="s">
        <v>35</v>
      </c>
      <c r="X97" s="1052" t="s">
        <v>238</v>
      </c>
      <c r="Y97" s="1050" t="s">
        <v>239</v>
      </c>
      <c r="Z97" s="453">
        <v>9538.8799999999992</v>
      </c>
      <c r="AA97" s="458">
        <v>44562</v>
      </c>
      <c r="AB97" s="458">
        <v>46387</v>
      </c>
      <c r="AC97" s="453" t="s">
        <v>37</v>
      </c>
      <c r="AD97" s="453"/>
      <c r="AE97" s="453"/>
      <c r="AF97" s="453"/>
      <c r="AG97" s="453"/>
      <c r="AH97" s="453"/>
      <c r="AI97" s="453"/>
      <c r="AJ97" s="453"/>
      <c r="AK97" s="453"/>
      <c r="AL97" s="559"/>
      <c r="AM97" s="453" t="s">
        <v>240</v>
      </c>
      <c r="AN97" s="453" t="s">
        <v>241</v>
      </c>
      <c r="AO97" s="453" t="s">
        <v>134</v>
      </c>
      <c r="AP97" s="453" t="s">
        <v>242</v>
      </c>
      <c r="AQ97" s="457" t="s">
        <v>495</v>
      </c>
      <c r="AR97" s="453" t="s">
        <v>157</v>
      </c>
      <c r="AS97" s="453" t="s">
        <v>244</v>
      </c>
      <c r="AT97" s="453">
        <v>649506757</v>
      </c>
      <c r="AU97" s="453" t="s">
        <v>496</v>
      </c>
    </row>
    <row r="98" spans="1:131" s="595" customFormat="1" ht="42" hidden="1" customHeight="1">
      <c r="B98" s="797" t="s">
        <v>124</v>
      </c>
      <c r="C98" s="798" t="s">
        <v>624</v>
      </c>
      <c r="D98" s="799" t="s">
        <v>188</v>
      </c>
      <c r="E98" s="798" t="s">
        <v>198</v>
      </c>
      <c r="F98" s="799" t="s">
        <v>190</v>
      </c>
      <c r="G98" s="799"/>
      <c r="H98" s="799"/>
      <c r="I98" s="800" t="s">
        <v>172</v>
      </c>
      <c r="J98" s="801" t="s">
        <v>199</v>
      </c>
      <c r="K98" s="802" t="s">
        <v>110</v>
      </c>
      <c r="L98" s="803">
        <v>77097.289999999994</v>
      </c>
      <c r="M98" s="804">
        <v>75903.289999999994</v>
      </c>
      <c r="N98" s="805">
        <v>45775</v>
      </c>
      <c r="O98" s="806">
        <v>7</v>
      </c>
      <c r="P98" s="807">
        <v>81216.52</v>
      </c>
      <c r="Q98" s="808" t="s">
        <v>35</v>
      </c>
      <c r="R98" s="808">
        <v>3795.16</v>
      </c>
      <c r="S98" s="798" t="s">
        <v>112</v>
      </c>
      <c r="T98" s="808"/>
      <c r="U98" s="808"/>
      <c r="V98" s="808"/>
      <c r="W98" s="809"/>
      <c r="X98" s="810"/>
      <c r="Y98" s="798"/>
      <c r="Z98" s="798"/>
      <c r="AA98" s="810">
        <v>45778</v>
      </c>
      <c r="AB98" s="810">
        <v>47603</v>
      </c>
      <c r="AC98" s="798"/>
      <c r="AD98" s="798"/>
      <c r="AE98" s="811"/>
      <c r="AF98" s="798"/>
      <c r="AG98" s="798"/>
      <c r="AH98" s="798"/>
      <c r="AI98" s="798"/>
      <c r="AJ98" s="810"/>
      <c r="AK98" s="810"/>
      <c r="AL98" s="812" t="s">
        <v>172</v>
      </c>
      <c r="AM98" s="813" t="s">
        <v>192</v>
      </c>
      <c r="AN98" s="798">
        <v>928272722</v>
      </c>
      <c r="AO98" s="798" t="s">
        <v>193</v>
      </c>
      <c r="AP98" s="814" t="s">
        <v>194</v>
      </c>
      <c r="AQ98" s="798">
        <v>928272722</v>
      </c>
      <c r="AR98" s="798" t="s">
        <v>195</v>
      </c>
      <c r="AS98" s="814" t="s">
        <v>196</v>
      </c>
      <c r="AT98" s="798">
        <v>928272722</v>
      </c>
      <c r="AU98" s="798" t="s">
        <v>197</v>
      </c>
      <c r="AV98" s="590"/>
      <c r="AW98" s="590"/>
      <c r="AX98" s="590"/>
      <c r="AY98" s="590"/>
      <c r="AZ98" s="590"/>
      <c r="BA98" s="590"/>
      <c r="BB98" s="590"/>
      <c r="BC98" s="590"/>
      <c r="BD98" s="590"/>
      <c r="BE98" s="590"/>
      <c r="BF98" s="590"/>
      <c r="BG98" s="590"/>
      <c r="BH98" s="590"/>
      <c r="BI98" s="590"/>
      <c r="BJ98" s="590"/>
      <c r="BK98" s="590"/>
      <c r="BL98" s="590"/>
      <c r="BM98" s="590"/>
      <c r="BN98" s="590"/>
    </row>
    <row r="99" spans="1:131" s="322" customFormat="1" ht="85.5" hidden="1">
      <c r="B99" s="459" t="s">
        <v>124</v>
      </c>
      <c r="C99" s="453" t="s">
        <v>624</v>
      </c>
      <c r="D99" s="454" t="s">
        <v>625</v>
      </c>
      <c r="E99" s="459" t="s">
        <v>497</v>
      </c>
      <c r="F99" s="569" t="s">
        <v>498</v>
      </c>
      <c r="G99" s="569"/>
      <c r="H99" s="569"/>
      <c r="I99" s="461" t="s">
        <v>172</v>
      </c>
      <c r="J99" s="461" t="s">
        <v>499</v>
      </c>
      <c r="K99" s="454" t="s">
        <v>126</v>
      </c>
      <c r="L99" s="502">
        <v>59737.06</v>
      </c>
      <c r="M99" s="502">
        <v>41250</v>
      </c>
      <c r="N99" s="513">
        <v>45504</v>
      </c>
      <c r="O99" s="456">
        <v>7</v>
      </c>
      <c r="P99" s="523">
        <v>44137.5</v>
      </c>
      <c r="Q99" s="455" t="s">
        <v>37</v>
      </c>
      <c r="R99" s="455"/>
      <c r="S99" s="457" t="s">
        <v>627</v>
      </c>
      <c r="T99" s="631" t="s">
        <v>501</v>
      </c>
      <c r="U99" s="453" t="s">
        <v>502</v>
      </c>
      <c r="V99" s="453" t="s">
        <v>113</v>
      </c>
      <c r="W99" s="457" t="s">
        <v>37</v>
      </c>
      <c r="X99" s="458"/>
      <c r="Y99" s="455"/>
      <c r="Z99" s="455"/>
      <c r="AA99" s="458">
        <v>45505</v>
      </c>
      <c r="AB99" s="458">
        <v>45961</v>
      </c>
      <c r="AC99" s="453" t="s">
        <v>620</v>
      </c>
      <c r="AD99" s="453"/>
      <c r="AE99" s="453"/>
      <c r="AF99" s="453"/>
      <c r="AG99" s="453"/>
      <c r="AH99" s="453"/>
      <c r="AI99" s="1042">
        <v>20624.990000000002</v>
      </c>
      <c r="AJ99" s="458">
        <v>45962</v>
      </c>
      <c r="AK99" s="458">
        <v>46234</v>
      </c>
      <c r="AL99" s="453" t="s">
        <v>172</v>
      </c>
      <c r="AM99" s="457" t="s">
        <v>503</v>
      </c>
      <c r="AN99" s="457" t="s">
        <v>504</v>
      </c>
      <c r="AO99" s="457" t="s">
        <v>505</v>
      </c>
      <c r="AP99" s="632" t="s">
        <v>503</v>
      </c>
      <c r="AQ99" s="457" t="s">
        <v>504</v>
      </c>
      <c r="AR99" s="457" t="s">
        <v>505</v>
      </c>
      <c r="AS99" s="1128" t="s">
        <v>506</v>
      </c>
      <c r="AT99" s="457" t="s">
        <v>507</v>
      </c>
      <c r="AU99" s="457" t="s">
        <v>508</v>
      </c>
    </row>
    <row r="100" spans="1:131" s="581" customFormat="1" ht="40.5" hidden="1" customHeight="1">
      <c r="A100" s="322"/>
      <c r="B100" s="367" t="s">
        <v>103</v>
      </c>
      <c r="C100" s="368" t="s">
        <v>13</v>
      </c>
      <c r="D100" s="369" t="s">
        <v>137</v>
      </c>
      <c r="E100" s="368" t="s">
        <v>138</v>
      </c>
      <c r="F100" s="369" t="s">
        <v>139</v>
      </c>
      <c r="G100" s="369"/>
      <c r="H100" s="369"/>
      <c r="I100" s="369" t="s">
        <v>108</v>
      </c>
      <c r="J100" s="369" t="s">
        <v>140</v>
      </c>
      <c r="K100" s="369" t="s">
        <v>126</v>
      </c>
      <c r="L100" s="489">
        <v>5880</v>
      </c>
      <c r="M100" s="489">
        <v>4200</v>
      </c>
      <c r="N100" s="508">
        <v>43475</v>
      </c>
      <c r="O100" s="372">
        <v>7</v>
      </c>
      <c r="P100" s="518">
        <f>M100*O100%+M100</f>
        <v>4494</v>
      </c>
      <c r="Q100" s="370" t="s">
        <v>37</v>
      </c>
      <c r="R100" s="370"/>
      <c r="S100" s="368" t="s">
        <v>141</v>
      </c>
      <c r="T100" s="370">
        <v>350</v>
      </c>
      <c r="U100" s="370">
        <v>372.75</v>
      </c>
      <c r="V100" s="370" t="s">
        <v>113</v>
      </c>
      <c r="W100" s="374" t="s">
        <v>37</v>
      </c>
      <c r="X100" s="375" t="s">
        <v>142</v>
      </c>
      <c r="Y100" s="368" t="s">
        <v>142</v>
      </c>
      <c r="Z100" s="368" t="s">
        <v>142</v>
      </c>
      <c r="AA100" s="375">
        <v>43475</v>
      </c>
      <c r="AB100" s="375">
        <v>44570</v>
      </c>
      <c r="AC100" s="368" t="s">
        <v>35</v>
      </c>
      <c r="AD100" s="376" t="s">
        <v>114</v>
      </c>
      <c r="AE100" s="368" t="s">
        <v>35</v>
      </c>
      <c r="AF100" s="370">
        <v>4200</v>
      </c>
      <c r="AG100" s="370">
        <v>4494</v>
      </c>
      <c r="AH100" s="370">
        <v>350</v>
      </c>
      <c r="AI100" s="370">
        <v>372.75</v>
      </c>
      <c r="AJ100" s="375">
        <v>44571</v>
      </c>
      <c r="AK100" s="375">
        <v>45300</v>
      </c>
      <c r="AL100" s="554" t="s">
        <v>115</v>
      </c>
      <c r="AM100" s="378" t="s">
        <v>143</v>
      </c>
      <c r="AN100" s="574" t="s">
        <v>144</v>
      </c>
      <c r="AO100" s="374" t="s">
        <v>145</v>
      </c>
      <c r="AP100" s="378" t="s">
        <v>146</v>
      </c>
      <c r="AQ100" s="374" t="s">
        <v>147</v>
      </c>
      <c r="AR100" s="368" t="s">
        <v>148</v>
      </c>
      <c r="AS100" s="378" t="s">
        <v>143</v>
      </c>
      <c r="AT100" s="374" t="s">
        <v>147</v>
      </c>
      <c r="AU100" s="368" t="s">
        <v>149</v>
      </c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66"/>
      <c r="BK100" s="66"/>
      <c r="BL100" s="66"/>
      <c r="BM100" s="66"/>
      <c r="BN100" s="66"/>
      <c r="BO100" s="322"/>
      <c r="BP100" s="322"/>
      <c r="BQ100" s="322"/>
      <c r="BR100" s="322"/>
      <c r="BS100" s="322"/>
      <c r="BT100" s="322"/>
      <c r="BU100" s="322"/>
      <c r="BV100" s="322"/>
      <c r="BW100" s="322"/>
      <c r="BX100" s="322"/>
      <c r="BY100" s="322"/>
      <c r="BZ100" s="322"/>
      <c r="CA100" s="322"/>
      <c r="CB100" s="322"/>
      <c r="CC100" s="322"/>
      <c r="CD100" s="322"/>
      <c r="CE100" s="322"/>
      <c r="CF100" s="322"/>
      <c r="CG100" s="322"/>
      <c r="CH100" s="322"/>
      <c r="CI100" s="322"/>
      <c r="CJ100" s="322"/>
      <c r="CK100" s="322"/>
      <c r="CL100" s="322"/>
      <c r="CM100" s="322"/>
      <c r="CN100" s="322"/>
      <c r="CO100" s="322"/>
      <c r="CP100" s="322"/>
      <c r="CQ100" s="322"/>
      <c r="CR100" s="322"/>
      <c r="CS100" s="322"/>
      <c r="CT100" s="322"/>
      <c r="CU100" s="322"/>
      <c r="CV100" s="322"/>
      <c r="CW100" s="322"/>
      <c r="CX100" s="322"/>
      <c r="CY100" s="322"/>
      <c r="CZ100" s="322"/>
      <c r="DA100" s="322"/>
      <c r="DB100" s="322"/>
      <c r="DC100" s="322"/>
      <c r="DD100" s="322"/>
      <c r="DE100" s="322"/>
      <c r="DF100" s="322"/>
      <c r="DG100" s="322"/>
      <c r="DH100" s="322"/>
      <c r="DI100" s="322"/>
      <c r="DJ100" s="322"/>
      <c r="DK100" s="322"/>
      <c r="DL100" s="322"/>
      <c r="DM100" s="322"/>
      <c r="DN100" s="322"/>
      <c r="DO100" s="322"/>
      <c r="DP100" s="322"/>
      <c r="DQ100" s="322"/>
      <c r="DR100" s="322"/>
      <c r="DS100" s="322"/>
      <c r="DT100" s="322"/>
      <c r="DU100" s="322"/>
      <c r="DV100" s="322"/>
      <c r="DW100" s="322"/>
      <c r="DX100" s="322"/>
      <c r="DY100" s="322"/>
      <c r="DZ100" s="322"/>
      <c r="EA100" s="322"/>
    </row>
    <row r="101" spans="1:131" s="322" customFormat="1" ht="28.5" hidden="1">
      <c r="A101" s="321"/>
      <c r="B101" s="367" t="s">
        <v>103</v>
      </c>
      <c r="C101" s="368" t="s">
        <v>13</v>
      </c>
      <c r="D101" s="369" t="s">
        <v>105</v>
      </c>
      <c r="E101" s="368" t="s">
        <v>628</v>
      </c>
      <c r="F101" s="369" t="s">
        <v>629</v>
      </c>
      <c r="G101" s="369"/>
      <c r="H101" s="369"/>
      <c r="I101" s="369" t="s">
        <v>108</v>
      </c>
      <c r="J101" s="369" t="s">
        <v>630</v>
      </c>
      <c r="K101" s="369" t="s">
        <v>110</v>
      </c>
      <c r="L101" s="489">
        <v>150530.4</v>
      </c>
      <c r="M101" s="489">
        <v>124940.23</v>
      </c>
      <c r="N101" s="508">
        <v>43994</v>
      </c>
      <c r="O101" s="372">
        <v>3</v>
      </c>
      <c r="P101" s="518">
        <v>128688.44</v>
      </c>
      <c r="Q101" s="370" t="s">
        <v>35</v>
      </c>
      <c r="R101" s="370" t="s">
        <v>298</v>
      </c>
      <c r="S101" s="368" t="s">
        <v>112</v>
      </c>
      <c r="T101" s="370">
        <v>5205.84</v>
      </c>
      <c r="U101" s="370">
        <v>5849.47</v>
      </c>
      <c r="V101" s="373" t="s">
        <v>113</v>
      </c>
      <c r="W101" s="374" t="s">
        <v>384</v>
      </c>
      <c r="X101" s="375">
        <v>44725</v>
      </c>
      <c r="Y101" s="575">
        <v>166080.23000000001</v>
      </c>
      <c r="Z101" s="370">
        <f>Y101+(Y101*3%)</f>
        <v>171062.63690000001</v>
      </c>
      <c r="AA101" s="375">
        <v>43997</v>
      </c>
      <c r="AB101" s="375">
        <v>44726</v>
      </c>
      <c r="AC101" s="368" t="s">
        <v>35</v>
      </c>
      <c r="AD101" s="376" t="s">
        <v>114</v>
      </c>
      <c r="AE101" s="376" t="s">
        <v>35</v>
      </c>
      <c r="AF101" s="370"/>
      <c r="AG101" s="370"/>
      <c r="AH101" s="574" t="s">
        <v>631</v>
      </c>
      <c r="AI101" s="574" t="s">
        <v>632</v>
      </c>
      <c r="AJ101" s="375">
        <v>44727</v>
      </c>
      <c r="AK101" s="375">
        <v>45457</v>
      </c>
      <c r="AL101" s="554" t="s">
        <v>115</v>
      </c>
      <c r="AM101" s="374" t="s">
        <v>633</v>
      </c>
      <c r="AN101" s="374" t="s">
        <v>634</v>
      </c>
      <c r="AO101" s="368" t="s">
        <v>635</v>
      </c>
      <c r="AP101" s="378" t="s">
        <v>636</v>
      </c>
      <c r="AQ101" s="374" t="s">
        <v>637</v>
      </c>
      <c r="AR101" s="368" t="s">
        <v>638</v>
      </c>
      <c r="AS101" s="378" t="s">
        <v>639</v>
      </c>
      <c r="AT101" s="374" t="s">
        <v>640</v>
      </c>
      <c r="AU101" s="368" t="s">
        <v>641</v>
      </c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  <c r="BJ101" s="66"/>
      <c r="BK101" s="66"/>
      <c r="BL101" s="66"/>
      <c r="BM101" s="66"/>
      <c r="BN101" s="66"/>
      <c r="BO101" s="66"/>
      <c r="BP101" s="321"/>
      <c r="BQ101" s="321"/>
      <c r="BR101" s="321"/>
      <c r="BS101" s="321"/>
      <c r="BT101" s="321"/>
      <c r="BU101" s="321"/>
      <c r="BV101" s="321"/>
      <c r="BW101" s="321"/>
      <c r="BX101" s="321"/>
      <c r="BY101" s="321"/>
      <c r="BZ101" s="321"/>
      <c r="CA101" s="321"/>
      <c r="CB101" s="321"/>
      <c r="CC101" s="321"/>
      <c r="CD101" s="321"/>
      <c r="CE101" s="321"/>
      <c r="CF101" s="321"/>
      <c r="CG101" s="321"/>
      <c r="CH101" s="321"/>
      <c r="CI101" s="321"/>
      <c r="CJ101" s="321"/>
      <c r="CK101" s="321"/>
      <c r="CL101" s="321"/>
      <c r="CM101" s="321"/>
      <c r="CN101" s="321"/>
      <c r="CO101" s="321"/>
      <c r="CP101" s="321"/>
      <c r="CQ101" s="321"/>
      <c r="CR101" s="321"/>
      <c r="CS101" s="321"/>
      <c r="CT101" s="321"/>
      <c r="CU101" s="321"/>
      <c r="CV101" s="321"/>
      <c r="CW101" s="321"/>
      <c r="CX101" s="321"/>
      <c r="CY101" s="321"/>
      <c r="CZ101" s="321"/>
      <c r="DA101" s="321"/>
      <c r="DB101" s="321"/>
      <c r="DC101" s="321"/>
      <c r="DD101" s="321"/>
      <c r="DE101" s="321"/>
      <c r="DF101" s="321"/>
      <c r="DG101" s="321"/>
      <c r="DH101" s="321"/>
      <c r="DI101" s="321"/>
      <c r="DJ101" s="321"/>
      <c r="DK101" s="321"/>
      <c r="DL101" s="321"/>
      <c r="DM101" s="321"/>
      <c r="DN101" s="321"/>
      <c r="DO101" s="321"/>
      <c r="DP101" s="321"/>
      <c r="DQ101" s="321"/>
      <c r="DR101" s="321"/>
      <c r="DS101" s="321"/>
      <c r="DT101" s="321"/>
      <c r="DU101" s="321"/>
      <c r="DV101" s="321"/>
      <c r="DW101" s="321"/>
      <c r="DX101" s="321"/>
      <c r="DY101" s="321"/>
      <c r="DZ101" s="321"/>
      <c r="EA101" s="321"/>
    </row>
    <row r="102" spans="1:131" s="322" customFormat="1" ht="38.25" hidden="1" customHeight="1">
      <c r="A102" s="321"/>
      <c r="B102" s="367">
        <v>19</v>
      </c>
      <c r="C102" s="368" t="s">
        <v>13</v>
      </c>
      <c r="D102" s="369" t="s">
        <v>137</v>
      </c>
      <c r="E102" s="368" t="s">
        <v>138</v>
      </c>
      <c r="F102" s="379" t="s">
        <v>139</v>
      </c>
      <c r="G102" s="379"/>
      <c r="H102" s="379"/>
      <c r="I102" s="379" t="s">
        <v>172</v>
      </c>
      <c r="J102" s="369" t="s">
        <v>186</v>
      </c>
      <c r="K102" s="369" t="s">
        <v>126</v>
      </c>
      <c r="L102" s="489">
        <v>12852</v>
      </c>
      <c r="M102" s="489">
        <v>9000</v>
      </c>
      <c r="N102" s="508">
        <v>45309</v>
      </c>
      <c r="O102" s="372">
        <v>7</v>
      </c>
      <c r="P102" s="518">
        <v>9630</v>
      </c>
      <c r="Q102" s="370" t="s">
        <v>37</v>
      </c>
      <c r="R102" s="370"/>
      <c r="S102" s="368" t="s">
        <v>141</v>
      </c>
      <c r="T102" s="370"/>
      <c r="U102" s="370"/>
      <c r="V102" s="370" t="s">
        <v>113</v>
      </c>
      <c r="W102" s="374" t="s">
        <v>37</v>
      </c>
      <c r="X102" s="375" t="s">
        <v>142</v>
      </c>
      <c r="Y102" s="368" t="s">
        <v>142</v>
      </c>
      <c r="Z102" s="368" t="s">
        <v>142</v>
      </c>
      <c r="AA102" s="375">
        <v>45309</v>
      </c>
      <c r="AB102" s="375">
        <v>47135</v>
      </c>
      <c r="AC102" s="368" t="s">
        <v>37</v>
      </c>
      <c r="AD102" s="368" t="s">
        <v>187</v>
      </c>
      <c r="AE102" s="368"/>
      <c r="AF102" s="370"/>
      <c r="AG102" s="370"/>
      <c r="AH102" s="370">
        <v>257.14</v>
      </c>
      <c r="AI102" s="370">
        <v>275.14</v>
      </c>
      <c r="AJ102" s="375">
        <v>45309</v>
      </c>
      <c r="AK102" s="375">
        <v>47135</v>
      </c>
      <c r="AL102" s="368" t="s">
        <v>172</v>
      </c>
      <c r="AM102" s="378" t="s">
        <v>143</v>
      </c>
      <c r="AN102" s="574" t="s">
        <v>144</v>
      </c>
      <c r="AO102" s="374" t="s">
        <v>145</v>
      </c>
      <c r="AP102" s="378" t="s">
        <v>146</v>
      </c>
      <c r="AQ102" s="374" t="s">
        <v>147</v>
      </c>
      <c r="AR102" s="368" t="s">
        <v>148</v>
      </c>
      <c r="AS102" s="378" t="s">
        <v>143</v>
      </c>
      <c r="AT102" s="374" t="s">
        <v>147</v>
      </c>
      <c r="AU102" s="368" t="s">
        <v>149</v>
      </c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321"/>
      <c r="BP102" s="321"/>
      <c r="BQ102" s="321"/>
      <c r="BR102" s="321"/>
      <c r="BS102" s="321"/>
      <c r="BT102" s="321"/>
      <c r="BU102" s="321"/>
      <c r="BV102" s="321"/>
      <c r="BW102" s="321"/>
      <c r="BX102" s="321"/>
      <c r="BY102" s="321"/>
      <c r="BZ102" s="321"/>
      <c r="CA102" s="321"/>
      <c r="CB102" s="321"/>
      <c r="CC102" s="321"/>
      <c r="CD102" s="321"/>
      <c r="CE102" s="321"/>
      <c r="CF102" s="321"/>
      <c r="CG102" s="321"/>
      <c r="CH102" s="321"/>
      <c r="CI102" s="321"/>
      <c r="CJ102" s="321"/>
      <c r="CK102" s="321"/>
      <c r="CL102" s="321"/>
      <c r="CM102" s="321"/>
      <c r="CN102" s="321"/>
      <c r="CO102" s="321"/>
      <c r="CP102" s="321"/>
      <c r="CQ102" s="321"/>
      <c r="CR102" s="321"/>
      <c r="CS102" s="321"/>
      <c r="CT102" s="321"/>
      <c r="CU102" s="321"/>
      <c r="CV102" s="321"/>
      <c r="CW102" s="321"/>
      <c r="CX102" s="321"/>
      <c r="CY102" s="321"/>
      <c r="CZ102" s="321"/>
      <c r="DA102" s="321"/>
      <c r="DB102" s="321"/>
      <c r="DC102" s="321"/>
      <c r="DD102" s="321"/>
      <c r="DE102" s="321"/>
      <c r="DF102" s="321"/>
      <c r="DG102" s="321"/>
      <c r="DH102" s="321"/>
      <c r="DI102" s="321"/>
      <c r="DJ102" s="321"/>
      <c r="DK102" s="321"/>
      <c r="DL102" s="321"/>
      <c r="DM102" s="321"/>
      <c r="DN102" s="321"/>
      <c r="DO102" s="321"/>
      <c r="DP102" s="321"/>
      <c r="DQ102" s="321"/>
      <c r="DR102" s="321"/>
      <c r="DS102" s="321"/>
      <c r="DT102" s="321"/>
      <c r="DU102" s="321"/>
      <c r="DV102" s="321"/>
      <c r="DW102" s="321"/>
      <c r="DX102" s="321"/>
      <c r="DY102" s="321"/>
      <c r="DZ102" s="321"/>
      <c r="EA102" s="321"/>
    </row>
    <row r="103" spans="1:131" s="321" customFormat="1" ht="48.75" customHeight="1">
      <c r="A103" s="322"/>
      <c r="B103" s="367">
        <v>14</v>
      </c>
      <c r="C103" s="368" t="s">
        <v>13</v>
      </c>
      <c r="D103" s="369" t="s">
        <v>642</v>
      </c>
      <c r="E103" s="368" t="s">
        <v>643</v>
      </c>
      <c r="F103" s="369" t="s">
        <v>644</v>
      </c>
      <c r="G103" s="369"/>
      <c r="H103" s="369"/>
      <c r="I103" s="379" t="s">
        <v>172</v>
      </c>
      <c r="J103" s="369" t="s">
        <v>645</v>
      </c>
      <c r="K103" s="369" t="s">
        <v>110</v>
      </c>
      <c r="L103" s="489">
        <v>107869.95</v>
      </c>
      <c r="M103" s="489">
        <v>106900</v>
      </c>
      <c r="N103" s="508">
        <v>45323</v>
      </c>
      <c r="O103" s="372" t="s">
        <v>392</v>
      </c>
      <c r="P103" s="518">
        <v>106900</v>
      </c>
      <c r="Q103" s="370" t="s">
        <v>35</v>
      </c>
      <c r="R103" s="370">
        <v>5345</v>
      </c>
      <c r="S103" s="368" t="s">
        <v>112</v>
      </c>
      <c r="T103" s="370">
        <v>8908.33</v>
      </c>
      <c r="U103" s="370">
        <v>8908.33</v>
      </c>
      <c r="V103" s="373" t="s">
        <v>113</v>
      </c>
      <c r="W103" s="374" t="s">
        <v>37</v>
      </c>
      <c r="X103" s="375"/>
      <c r="Y103" s="368"/>
      <c r="Z103" s="368"/>
      <c r="AA103" s="375">
        <v>45323</v>
      </c>
      <c r="AB103" s="375">
        <v>45688</v>
      </c>
      <c r="AC103" s="368" t="s">
        <v>35</v>
      </c>
      <c r="AD103" s="368" t="s">
        <v>225</v>
      </c>
      <c r="AE103" s="368" t="s">
        <v>35</v>
      </c>
      <c r="AF103" s="370"/>
      <c r="AG103" s="370"/>
      <c r="AH103" s="370"/>
      <c r="AI103" s="370"/>
      <c r="AJ103" s="375">
        <v>45689</v>
      </c>
      <c r="AK103" s="375">
        <v>46053</v>
      </c>
      <c r="AL103" s="368" t="s">
        <v>172</v>
      </c>
      <c r="AM103" s="324" t="s">
        <v>646</v>
      </c>
      <c r="AN103" s="374" t="s">
        <v>647</v>
      </c>
      <c r="AO103" s="374" t="s">
        <v>648</v>
      </c>
      <c r="AP103" s="325" t="s">
        <v>646</v>
      </c>
      <c r="AQ103" s="368">
        <v>605959973</v>
      </c>
      <c r="AR103" s="368" t="s">
        <v>649</v>
      </c>
      <c r="AS103" s="325" t="s">
        <v>646</v>
      </c>
      <c r="AT103" s="368"/>
      <c r="AU103" s="368" t="s">
        <v>650</v>
      </c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66"/>
      <c r="BK103" s="66"/>
      <c r="BL103" s="66"/>
      <c r="BM103" s="66"/>
      <c r="BN103" s="66"/>
      <c r="BO103" s="322"/>
      <c r="BP103" s="322"/>
      <c r="BQ103" s="322"/>
      <c r="BR103" s="322"/>
      <c r="BS103" s="322"/>
      <c r="BT103" s="322"/>
      <c r="BU103" s="322"/>
      <c r="BV103" s="322"/>
      <c r="BW103" s="322"/>
      <c r="BX103" s="322"/>
      <c r="BY103" s="322"/>
      <c r="BZ103" s="322"/>
      <c r="CA103" s="322"/>
      <c r="CB103" s="322"/>
      <c r="CC103" s="322"/>
      <c r="CD103" s="322"/>
      <c r="CE103" s="322"/>
      <c r="CF103" s="322"/>
      <c r="CG103" s="322"/>
      <c r="CH103" s="322"/>
      <c r="CI103" s="322"/>
      <c r="CJ103" s="322"/>
      <c r="CK103" s="322"/>
      <c r="CL103" s="322"/>
      <c r="CM103" s="322"/>
      <c r="CN103" s="322"/>
      <c r="CO103" s="322"/>
      <c r="CP103" s="322"/>
      <c r="CQ103" s="322"/>
      <c r="CR103" s="322"/>
      <c r="CS103" s="322"/>
      <c r="CT103" s="322"/>
      <c r="CU103" s="322"/>
      <c r="CV103" s="322"/>
      <c r="CW103" s="322"/>
      <c r="CX103" s="322"/>
      <c r="CY103" s="322"/>
      <c r="CZ103" s="322"/>
      <c r="DA103" s="322"/>
      <c r="DB103" s="322"/>
      <c r="DC103" s="322"/>
      <c r="DD103" s="322"/>
      <c r="DE103" s="322"/>
      <c r="DF103" s="322"/>
      <c r="DG103" s="322"/>
      <c r="DH103" s="322"/>
      <c r="DI103" s="322"/>
      <c r="DJ103" s="322"/>
      <c r="DK103" s="322"/>
      <c r="DL103" s="322"/>
      <c r="DM103" s="322"/>
      <c r="DN103" s="322"/>
      <c r="DO103" s="322"/>
      <c r="DP103" s="322"/>
      <c r="DQ103" s="322"/>
      <c r="DR103" s="322"/>
      <c r="DS103" s="322"/>
      <c r="DT103" s="322"/>
      <c r="DU103" s="322"/>
      <c r="DV103" s="322"/>
      <c r="DW103" s="322"/>
      <c r="DX103" s="322"/>
      <c r="DY103" s="322"/>
      <c r="DZ103" s="322"/>
      <c r="EA103" s="322"/>
    </row>
    <row r="104" spans="1:131" s="1035" customFormat="1" ht="38.25" hidden="1" customHeight="1">
      <c r="A104" s="581"/>
      <c r="B104" s="753" t="s">
        <v>124</v>
      </c>
      <c r="C104" s="755" t="s">
        <v>13</v>
      </c>
      <c r="D104" s="754" t="s">
        <v>642</v>
      </c>
      <c r="E104" s="755" t="s">
        <v>585</v>
      </c>
      <c r="F104" s="754" t="s">
        <v>586</v>
      </c>
      <c r="G104" s="754"/>
      <c r="H104" s="754"/>
      <c r="I104" s="756" t="s">
        <v>172</v>
      </c>
      <c r="J104" s="754" t="s">
        <v>651</v>
      </c>
      <c r="K104" s="754" t="s">
        <v>174</v>
      </c>
      <c r="L104" s="759">
        <v>249599.24</v>
      </c>
      <c r="M104" s="759">
        <v>245560</v>
      </c>
      <c r="N104" s="760">
        <v>45968</v>
      </c>
      <c r="O104" s="761" t="s">
        <v>392</v>
      </c>
      <c r="P104" s="762">
        <v>245560</v>
      </c>
      <c r="Q104" s="763" t="s">
        <v>384</v>
      </c>
      <c r="R104" s="763">
        <v>12278</v>
      </c>
      <c r="S104" s="755" t="s">
        <v>112</v>
      </c>
      <c r="T104" s="763"/>
      <c r="U104" s="763"/>
      <c r="V104" s="1032"/>
      <c r="W104" s="764"/>
      <c r="X104" s="765"/>
      <c r="Y104" s="755"/>
      <c r="Z104" s="755"/>
      <c r="AA104" s="765">
        <v>46054</v>
      </c>
      <c r="AB104" s="765">
        <v>46783</v>
      </c>
      <c r="AC104" s="755" t="s">
        <v>35</v>
      </c>
      <c r="AD104" s="755" t="s">
        <v>225</v>
      </c>
      <c r="AE104" s="755" t="s">
        <v>37</v>
      </c>
      <c r="AF104" s="763"/>
      <c r="AG104" s="763"/>
      <c r="AH104" s="763"/>
      <c r="AI104" s="763"/>
      <c r="AJ104" s="765"/>
      <c r="AK104" s="765"/>
      <c r="AL104" s="755"/>
      <c r="AM104" s="1033"/>
      <c r="AN104" s="764"/>
      <c r="AO104" s="764"/>
      <c r="AP104" s="1034"/>
      <c r="AQ104" s="755"/>
      <c r="AR104" s="755"/>
      <c r="AS104" s="1034"/>
      <c r="AT104" s="755"/>
      <c r="AU104" s="755" t="s">
        <v>652</v>
      </c>
      <c r="AV104" s="602"/>
      <c r="AW104" s="602"/>
      <c r="AX104" s="602"/>
      <c r="AY104" s="602"/>
      <c r="AZ104" s="602"/>
      <c r="BA104" s="602"/>
      <c r="BB104" s="602"/>
      <c r="BC104" s="602"/>
      <c r="BD104" s="602"/>
      <c r="BE104" s="602"/>
      <c r="BF104" s="602"/>
      <c r="BG104" s="602"/>
      <c r="BH104" s="602"/>
      <c r="BI104" s="602"/>
      <c r="BJ104" s="602"/>
      <c r="BK104" s="602"/>
      <c r="BL104" s="602"/>
      <c r="BM104" s="602"/>
      <c r="BN104" s="602"/>
      <c r="BO104" s="581"/>
      <c r="BP104" s="581"/>
      <c r="BQ104" s="581"/>
      <c r="BR104" s="581"/>
      <c r="BS104" s="581"/>
      <c r="BT104" s="581"/>
      <c r="BU104" s="581"/>
      <c r="BV104" s="581"/>
      <c r="BW104" s="581"/>
      <c r="BX104" s="581"/>
      <c r="BY104" s="581"/>
      <c r="BZ104" s="581"/>
      <c r="CA104" s="581"/>
      <c r="CB104" s="581"/>
      <c r="CC104" s="581"/>
      <c r="CD104" s="581"/>
      <c r="CE104" s="581"/>
      <c r="CF104" s="581"/>
      <c r="CG104" s="581"/>
      <c r="CH104" s="581"/>
      <c r="CI104" s="581"/>
      <c r="CJ104" s="581"/>
      <c r="CK104" s="581"/>
      <c r="CL104" s="581"/>
      <c r="CM104" s="581"/>
      <c r="CN104" s="581"/>
      <c r="CO104" s="581"/>
      <c r="CP104" s="581"/>
      <c r="CQ104" s="581"/>
      <c r="CR104" s="581"/>
      <c r="CS104" s="581"/>
      <c r="CT104" s="581"/>
      <c r="CU104" s="581"/>
      <c r="CV104" s="581"/>
      <c r="CW104" s="581"/>
      <c r="CX104" s="581"/>
      <c r="CY104" s="581"/>
      <c r="CZ104" s="581"/>
      <c r="DA104" s="581"/>
      <c r="DB104" s="581"/>
      <c r="DC104" s="581"/>
      <c r="DD104" s="581"/>
      <c r="DE104" s="581"/>
      <c r="DF104" s="581"/>
      <c r="DG104" s="581"/>
      <c r="DH104" s="581"/>
      <c r="DI104" s="581"/>
      <c r="DJ104" s="581"/>
      <c r="DK104" s="581"/>
      <c r="DL104" s="581"/>
      <c r="DM104" s="581"/>
      <c r="DN104" s="581"/>
      <c r="DO104" s="581"/>
      <c r="DP104" s="581"/>
      <c r="DQ104" s="581"/>
      <c r="DR104" s="581"/>
      <c r="DS104" s="581"/>
      <c r="DT104" s="581"/>
      <c r="DU104" s="581"/>
      <c r="DV104" s="581"/>
      <c r="DW104" s="581"/>
      <c r="DX104" s="581"/>
      <c r="DY104" s="581"/>
      <c r="DZ104" s="581"/>
      <c r="EA104" s="581"/>
    </row>
    <row r="105" spans="1:131" s="322" customFormat="1" ht="15" hidden="1">
      <c r="B105" s="367">
        <v>16</v>
      </c>
      <c r="C105" s="368" t="s">
        <v>13</v>
      </c>
      <c r="D105" s="369" t="s">
        <v>653</v>
      </c>
      <c r="E105" s="368" t="s">
        <v>654</v>
      </c>
      <c r="F105" s="369" t="s">
        <v>655</v>
      </c>
      <c r="G105" s="369"/>
      <c r="H105" s="369"/>
      <c r="I105" s="369" t="s">
        <v>124</v>
      </c>
      <c r="J105" s="369" t="s">
        <v>656</v>
      </c>
      <c r="K105" s="369" t="s">
        <v>110</v>
      </c>
      <c r="L105" s="489">
        <v>34207.360000000001</v>
      </c>
      <c r="M105" s="489">
        <v>34126</v>
      </c>
      <c r="N105" s="508">
        <v>44918</v>
      </c>
      <c r="O105" s="372">
        <v>7</v>
      </c>
      <c r="P105" s="518">
        <v>36514.82</v>
      </c>
      <c r="Q105" s="370" t="s">
        <v>35</v>
      </c>
      <c r="R105" s="370">
        <v>1706.3</v>
      </c>
      <c r="S105" s="368" t="s">
        <v>112</v>
      </c>
      <c r="T105" s="370">
        <v>1421.91</v>
      </c>
      <c r="U105" s="370">
        <v>1521.45</v>
      </c>
      <c r="V105" s="373"/>
      <c r="W105" s="374" t="s">
        <v>37</v>
      </c>
      <c r="X105" s="375"/>
      <c r="Y105" s="368"/>
      <c r="Z105" s="368"/>
      <c r="AA105" s="375">
        <v>44937</v>
      </c>
      <c r="AB105" s="375">
        <v>45667</v>
      </c>
      <c r="AC105" s="368" t="s">
        <v>35</v>
      </c>
      <c r="AD105" s="376" t="s">
        <v>657</v>
      </c>
      <c r="AE105" s="376" t="s">
        <v>35</v>
      </c>
      <c r="AF105" s="370"/>
      <c r="AG105" s="370"/>
      <c r="AH105" s="370"/>
      <c r="AI105" s="370"/>
      <c r="AJ105" s="375">
        <v>45668</v>
      </c>
      <c r="AK105" s="375">
        <v>46397</v>
      </c>
      <c r="AL105" s="554"/>
      <c r="AM105" s="378" t="s">
        <v>658</v>
      </c>
      <c r="AN105" s="368">
        <v>928692833</v>
      </c>
      <c r="AO105" s="368" t="s">
        <v>659</v>
      </c>
      <c r="AP105" s="378" t="s">
        <v>660</v>
      </c>
      <c r="AQ105" s="368">
        <v>678937216</v>
      </c>
      <c r="AR105" s="368" t="s">
        <v>659</v>
      </c>
      <c r="AS105" s="1043" t="s">
        <v>661</v>
      </c>
      <c r="AT105" s="368">
        <v>678937216</v>
      </c>
      <c r="AU105" s="368" t="s">
        <v>662</v>
      </c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</row>
    <row r="106" spans="1:131" s="581" customFormat="1" hidden="1">
      <c r="A106" s="322"/>
      <c r="B106" s="367" t="s">
        <v>103</v>
      </c>
      <c r="C106" s="368" t="s">
        <v>13</v>
      </c>
      <c r="D106" s="369" t="s">
        <v>161</v>
      </c>
      <c r="E106" s="368" t="s">
        <v>162</v>
      </c>
      <c r="F106" s="369" t="s">
        <v>163</v>
      </c>
      <c r="G106" s="369"/>
      <c r="H106" s="369"/>
      <c r="I106" s="369" t="s">
        <v>108</v>
      </c>
      <c r="J106" s="473" t="s">
        <v>164</v>
      </c>
      <c r="K106" s="472" t="s">
        <v>110</v>
      </c>
      <c r="L106" s="490">
        <v>66180.539999999994</v>
      </c>
      <c r="M106" s="489">
        <v>42632.26</v>
      </c>
      <c r="N106" s="508">
        <v>44312</v>
      </c>
      <c r="O106" s="372">
        <v>7</v>
      </c>
      <c r="P106" s="518">
        <v>45616.52</v>
      </c>
      <c r="Q106" s="370" t="s">
        <v>35</v>
      </c>
      <c r="R106" s="370">
        <v>2131.61</v>
      </c>
      <c r="S106" s="368" t="s">
        <v>112</v>
      </c>
      <c r="T106" s="370" t="s">
        <v>165</v>
      </c>
      <c r="U106" s="370" t="s">
        <v>165</v>
      </c>
      <c r="V106" s="370" t="s">
        <v>113</v>
      </c>
      <c r="W106" s="374" t="s">
        <v>37</v>
      </c>
      <c r="X106" s="375" t="s">
        <v>142</v>
      </c>
      <c r="Y106" s="368" t="s">
        <v>142</v>
      </c>
      <c r="Z106" s="368" t="s">
        <v>142</v>
      </c>
      <c r="AA106" s="375">
        <v>44317</v>
      </c>
      <c r="AB106" s="375">
        <v>45046</v>
      </c>
      <c r="AC106" s="368" t="s">
        <v>35</v>
      </c>
      <c r="AD106" s="368" t="s">
        <v>114</v>
      </c>
      <c r="AE106" s="376" t="s">
        <v>37</v>
      </c>
      <c r="AF106" s="368" t="s">
        <v>142</v>
      </c>
      <c r="AG106" s="368" t="s">
        <v>142</v>
      </c>
      <c r="AH106" s="368" t="s">
        <v>142</v>
      </c>
      <c r="AI106" s="368" t="s">
        <v>142</v>
      </c>
      <c r="AJ106" s="375" t="s">
        <v>142</v>
      </c>
      <c r="AK106" s="375" t="s">
        <v>142</v>
      </c>
      <c r="AL106" s="368" t="s">
        <v>129</v>
      </c>
      <c r="AM106" s="378" t="s">
        <v>166</v>
      </c>
      <c r="AN106" s="368">
        <v>928258674</v>
      </c>
      <c r="AO106" s="368" t="s">
        <v>167</v>
      </c>
      <c r="AP106" s="378" t="s">
        <v>168</v>
      </c>
      <c r="AQ106" s="368">
        <v>928258674</v>
      </c>
      <c r="AR106" s="368" t="s">
        <v>169</v>
      </c>
      <c r="AS106" s="378" t="s">
        <v>170</v>
      </c>
      <c r="AT106" s="368">
        <v>928258674</v>
      </c>
      <c r="AU106" s="368" t="s">
        <v>171</v>
      </c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  <c r="BL106" s="66"/>
      <c r="BM106" s="66"/>
      <c r="BN106" s="66"/>
      <c r="BO106" s="322"/>
      <c r="BP106" s="322"/>
      <c r="BQ106" s="322"/>
      <c r="BR106" s="322"/>
      <c r="BS106" s="322"/>
      <c r="BT106" s="322"/>
      <c r="BU106" s="322"/>
      <c r="BV106" s="322"/>
      <c r="BW106" s="322"/>
      <c r="BX106" s="322"/>
      <c r="BY106" s="322"/>
      <c r="BZ106" s="322"/>
      <c r="CA106" s="322"/>
      <c r="CB106" s="322"/>
      <c r="CC106" s="322"/>
      <c r="CD106" s="322"/>
      <c r="CE106" s="322"/>
      <c r="CF106" s="322"/>
      <c r="CG106" s="322"/>
      <c r="CH106" s="322"/>
      <c r="CI106" s="322"/>
      <c r="CJ106" s="322"/>
      <c r="CK106" s="322"/>
      <c r="CL106" s="322"/>
      <c r="CM106" s="322"/>
      <c r="CN106" s="322"/>
      <c r="CO106" s="322"/>
      <c r="CP106" s="322"/>
      <c r="CQ106" s="322"/>
      <c r="CR106" s="322"/>
      <c r="CS106" s="322"/>
      <c r="CT106" s="322"/>
      <c r="CU106" s="322"/>
      <c r="CV106" s="322"/>
      <c r="CW106" s="322"/>
      <c r="CX106" s="322"/>
      <c r="CY106" s="322"/>
      <c r="CZ106" s="322"/>
      <c r="DA106" s="322"/>
      <c r="DB106" s="322"/>
      <c r="DC106" s="322"/>
      <c r="DD106" s="322"/>
      <c r="DE106" s="322"/>
      <c r="DF106" s="322"/>
      <c r="DG106" s="322"/>
      <c r="DH106" s="322"/>
      <c r="DI106" s="322"/>
      <c r="DJ106" s="322"/>
      <c r="DK106" s="322"/>
      <c r="DL106" s="322"/>
      <c r="DM106" s="322"/>
      <c r="DN106" s="322"/>
      <c r="DO106" s="322"/>
      <c r="DP106" s="322"/>
      <c r="DQ106" s="322"/>
      <c r="DR106" s="322"/>
      <c r="DS106" s="322"/>
      <c r="DT106" s="322"/>
      <c r="DU106" s="322"/>
      <c r="DV106" s="322"/>
      <c r="DW106" s="322"/>
      <c r="DX106" s="322"/>
      <c r="DY106" s="322"/>
      <c r="DZ106" s="322"/>
      <c r="EA106" s="322"/>
    </row>
    <row r="107" spans="1:131" s="322" customFormat="1" hidden="1">
      <c r="B107" s="367" t="s">
        <v>103</v>
      </c>
      <c r="C107" s="368" t="s">
        <v>13</v>
      </c>
      <c r="D107" s="369" t="s">
        <v>226</v>
      </c>
      <c r="E107" s="368" t="s">
        <v>227</v>
      </c>
      <c r="F107" s="369" t="s">
        <v>228</v>
      </c>
      <c r="G107" s="369"/>
      <c r="H107" s="369"/>
      <c r="I107" s="369" t="s">
        <v>108</v>
      </c>
      <c r="J107" s="472" t="s">
        <v>229</v>
      </c>
      <c r="K107" s="472" t="s">
        <v>126</v>
      </c>
      <c r="L107" s="490">
        <v>12292.27</v>
      </c>
      <c r="M107" s="489">
        <v>10206.73</v>
      </c>
      <c r="N107" s="508">
        <v>43817</v>
      </c>
      <c r="O107" s="372">
        <v>7</v>
      </c>
      <c r="P107" s="518">
        <f>M107*O107%+M107</f>
        <v>10921.2011</v>
      </c>
      <c r="Q107" s="370" t="s">
        <v>37</v>
      </c>
      <c r="R107" s="370"/>
      <c r="S107" s="368" t="s">
        <v>141</v>
      </c>
      <c r="T107" s="373">
        <v>367.44</v>
      </c>
      <c r="U107" s="373">
        <f>T107+T107*7%</f>
        <v>393.16079999999999</v>
      </c>
      <c r="V107" s="373" t="s">
        <v>113</v>
      </c>
      <c r="W107" s="374" t="s">
        <v>35</v>
      </c>
      <c r="X107" s="375">
        <v>44302</v>
      </c>
      <c r="Y107" s="380">
        <v>12606.73</v>
      </c>
      <c r="Z107" s="370">
        <f>Y107+(Y107*7%)</f>
        <v>13489.2011</v>
      </c>
      <c r="AA107" s="375">
        <v>43831</v>
      </c>
      <c r="AB107" s="375">
        <v>45657</v>
      </c>
      <c r="AC107" s="368" t="s">
        <v>37</v>
      </c>
      <c r="AD107" s="368" t="s">
        <v>142</v>
      </c>
      <c r="AE107" s="376" t="s">
        <v>142</v>
      </c>
      <c r="AF107" s="373" t="s">
        <v>142</v>
      </c>
      <c r="AG107" s="373" t="s">
        <v>142</v>
      </c>
      <c r="AH107" s="373"/>
      <c r="AI107" s="373"/>
      <c r="AJ107" s="375"/>
      <c r="AK107" s="375"/>
      <c r="AL107" s="554" t="s">
        <v>115</v>
      </c>
      <c r="AM107" s="381" t="s">
        <v>230</v>
      </c>
      <c r="AN107" s="382">
        <v>928710379</v>
      </c>
      <c r="AO107" s="371" t="s">
        <v>231</v>
      </c>
      <c r="AP107" s="381" t="s">
        <v>230</v>
      </c>
      <c r="AQ107" s="382">
        <v>928710379</v>
      </c>
      <c r="AR107" s="371" t="s">
        <v>232</v>
      </c>
      <c r="AS107" s="381" t="s">
        <v>230</v>
      </c>
      <c r="AT107" s="382">
        <v>639137050</v>
      </c>
      <c r="AU107" s="371" t="s">
        <v>233</v>
      </c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66"/>
      <c r="BK107" s="66"/>
      <c r="BL107" s="66"/>
      <c r="BM107" s="66"/>
      <c r="BN107" s="66"/>
      <c r="BO107" s="66"/>
    </row>
    <row r="108" spans="1:131" s="322" customFormat="1" hidden="1">
      <c r="B108" s="367">
        <v>21</v>
      </c>
      <c r="C108" s="368" t="s">
        <v>13</v>
      </c>
      <c r="D108" s="369" t="s">
        <v>161</v>
      </c>
      <c r="E108" s="368" t="s">
        <v>176</v>
      </c>
      <c r="F108" s="369" t="s">
        <v>177</v>
      </c>
      <c r="G108" s="369"/>
      <c r="H108" s="369"/>
      <c r="I108" s="369" t="s">
        <v>124</v>
      </c>
      <c r="J108" s="473" t="s">
        <v>178</v>
      </c>
      <c r="K108" s="472" t="s">
        <v>110</v>
      </c>
      <c r="L108" s="490">
        <v>84540.08</v>
      </c>
      <c r="M108" s="489">
        <v>63840.88</v>
      </c>
      <c r="N108" s="508">
        <v>45137</v>
      </c>
      <c r="O108" s="372">
        <v>7</v>
      </c>
      <c r="P108" s="518">
        <v>68309.740000000005</v>
      </c>
      <c r="Q108" s="370" t="s">
        <v>35</v>
      </c>
      <c r="R108" s="370">
        <v>3192</v>
      </c>
      <c r="S108" s="368" t="s">
        <v>112</v>
      </c>
      <c r="T108" s="370" t="s">
        <v>165</v>
      </c>
      <c r="U108" s="370" t="s">
        <v>165</v>
      </c>
      <c r="V108" s="370" t="s">
        <v>179</v>
      </c>
      <c r="W108" s="374" t="s">
        <v>37</v>
      </c>
      <c r="X108" s="375"/>
      <c r="Y108" s="368"/>
      <c r="Z108" s="368"/>
      <c r="AA108" s="375">
        <v>45170</v>
      </c>
      <c r="AB108" s="375">
        <v>45900</v>
      </c>
      <c r="AC108" s="368" t="s">
        <v>35</v>
      </c>
      <c r="AD108" s="368" t="s">
        <v>175</v>
      </c>
      <c r="AE108" s="755" t="s">
        <v>35</v>
      </c>
      <c r="AF108" s="368"/>
      <c r="AG108" s="368"/>
      <c r="AH108" s="368"/>
      <c r="AI108" s="370">
        <v>68309.740000000005</v>
      </c>
      <c r="AJ108" s="765">
        <v>45901</v>
      </c>
      <c r="AK108" s="765">
        <v>46630</v>
      </c>
      <c r="AL108" s="368" t="s">
        <v>172</v>
      </c>
      <c r="AM108" s="325" t="s">
        <v>180</v>
      </c>
      <c r="AN108" s="368" t="s">
        <v>181</v>
      </c>
      <c r="AO108" s="368" t="s">
        <v>182</v>
      </c>
      <c r="AP108" s="325" t="s">
        <v>180</v>
      </c>
      <c r="AQ108" s="368" t="s">
        <v>181</v>
      </c>
      <c r="AR108" s="368" t="s">
        <v>182</v>
      </c>
      <c r="AS108" s="325" t="s">
        <v>183</v>
      </c>
      <c r="AT108" s="368" t="s">
        <v>184</v>
      </c>
      <c r="AU108" s="368" t="s">
        <v>185</v>
      </c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66"/>
      <c r="BK108" s="66"/>
      <c r="BL108" s="66"/>
      <c r="BM108" s="66"/>
      <c r="BN108" s="66"/>
    </row>
    <row r="109" spans="1:131" s="322" customFormat="1" ht="75" hidden="1">
      <c r="B109" s="367">
        <v>18</v>
      </c>
      <c r="C109" s="368" t="s">
        <v>13</v>
      </c>
      <c r="D109" s="379" t="s">
        <v>234</v>
      </c>
      <c r="E109" s="368" t="s">
        <v>235</v>
      </c>
      <c r="F109" s="369" t="s">
        <v>236</v>
      </c>
      <c r="G109" s="369"/>
      <c r="H109" s="369"/>
      <c r="I109" s="369" t="s">
        <v>108</v>
      </c>
      <c r="J109" s="369" t="s">
        <v>237</v>
      </c>
      <c r="K109" s="369" t="s">
        <v>126</v>
      </c>
      <c r="L109" s="490">
        <v>8264.1</v>
      </c>
      <c r="M109" s="489">
        <v>8264.1</v>
      </c>
      <c r="N109" s="508">
        <v>44560</v>
      </c>
      <c r="O109" s="372">
        <v>7</v>
      </c>
      <c r="P109" s="518">
        <v>8842.58</v>
      </c>
      <c r="Q109" s="370" t="s">
        <v>37</v>
      </c>
      <c r="R109" s="370"/>
      <c r="S109" s="368" t="s">
        <v>112</v>
      </c>
      <c r="T109" s="370"/>
      <c r="U109" s="370"/>
      <c r="V109" s="370"/>
      <c r="W109" s="1051" t="s">
        <v>35</v>
      </c>
      <c r="X109" s="1052" t="s">
        <v>238</v>
      </c>
      <c r="Y109" s="1050" t="s">
        <v>239</v>
      </c>
      <c r="Z109" s="370">
        <v>9538.8799999999992</v>
      </c>
      <c r="AA109" s="375">
        <v>44562</v>
      </c>
      <c r="AB109" s="375">
        <v>46387</v>
      </c>
      <c r="AC109" s="368" t="s">
        <v>37</v>
      </c>
      <c r="AD109" s="376"/>
      <c r="AE109" s="376"/>
      <c r="AF109" s="370"/>
      <c r="AG109" s="370"/>
      <c r="AH109" s="370"/>
      <c r="AI109" s="370"/>
      <c r="AJ109" s="375"/>
      <c r="AK109" s="375"/>
      <c r="AL109" s="554"/>
      <c r="AM109" s="374" t="s">
        <v>240</v>
      </c>
      <c r="AN109" s="374" t="s">
        <v>241</v>
      </c>
      <c r="AO109" s="368" t="s">
        <v>134</v>
      </c>
      <c r="AP109" s="374" t="s">
        <v>242</v>
      </c>
      <c r="AQ109" s="374" t="s">
        <v>495</v>
      </c>
      <c r="AR109" s="368" t="s">
        <v>157</v>
      </c>
      <c r="AS109" s="378" t="s">
        <v>244</v>
      </c>
      <c r="AT109" s="368">
        <v>649506757</v>
      </c>
      <c r="AU109" s="368" t="s">
        <v>496</v>
      </c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66"/>
      <c r="BK109" s="66"/>
      <c r="BL109" s="66"/>
      <c r="BM109" s="66"/>
      <c r="BN109" s="66"/>
      <c r="BO109" s="66"/>
    </row>
    <row r="110" spans="1:131" s="322" customFormat="1" ht="42.75" hidden="1">
      <c r="B110" s="367">
        <v>15</v>
      </c>
      <c r="C110" s="368" t="s">
        <v>13</v>
      </c>
      <c r="D110" s="369" t="s">
        <v>246</v>
      </c>
      <c r="E110" s="368" t="s">
        <v>247</v>
      </c>
      <c r="F110" s="369" t="s">
        <v>248</v>
      </c>
      <c r="G110" s="369"/>
      <c r="H110" s="369"/>
      <c r="I110" s="369" t="s">
        <v>124</v>
      </c>
      <c r="J110" s="369" t="s">
        <v>249</v>
      </c>
      <c r="K110" s="369" t="s">
        <v>126</v>
      </c>
      <c r="L110" s="489">
        <v>41171.129999999997</v>
      </c>
      <c r="M110" s="489">
        <v>33389.78</v>
      </c>
      <c r="N110" s="508">
        <v>44918</v>
      </c>
      <c r="O110" s="372">
        <v>7</v>
      </c>
      <c r="P110" s="518">
        <v>35727.07</v>
      </c>
      <c r="Q110" s="370" t="s">
        <v>37</v>
      </c>
      <c r="R110" s="370"/>
      <c r="S110" s="368" t="s">
        <v>112</v>
      </c>
      <c r="T110" s="370">
        <v>92.29</v>
      </c>
      <c r="U110" s="370"/>
      <c r="V110" s="373" t="s">
        <v>113</v>
      </c>
      <c r="W110" s="374" t="s">
        <v>35</v>
      </c>
      <c r="X110" s="375">
        <v>45336</v>
      </c>
      <c r="Y110" s="373">
        <v>38464.620000000003</v>
      </c>
      <c r="Z110" s="370">
        <v>41157.15</v>
      </c>
      <c r="AA110" s="375">
        <v>44927</v>
      </c>
      <c r="AB110" s="375">
        <v>46752</v>
      </c>
      <c r="AC110" s="368" t="s">
        <v>37</v>
      </c>
      <c r="AD110" s="376"/>
      <c r="AE110" s="376"/>
      <c r="AF110" s="370"/>
      <c r="AG110" s="370"/>
      <c r="AH110" s="370"/>
      <c r="AI110" s="370"/>
      <c r="AJ110" s="375"/>
      <c r="AK110" s="375"/>
      <c r="AL110" s="554"/>
      <c r="AM110" s="378" t="s">
        <v>250</v>
      </c>
      <c r="AN110" s="374" t="s">
        <v>251</v>
      </c>
      <c r="AO110" s="374" t="s">
        <v>252</v>
      </c>
      <c r="AP110" s="378" t="s">
        <v>253</v>
      </c>
      <c r="AQ110" s="368" t="s">
        <v>254</v>
      </c>
      <c r="AR110" s="374" t="s">
        <v>255</v>
      </c>
      <c r="AS110" s="368" t="s">
        <v>256</v>
      </c>
      <c r="AT110" s="378" t="s">
        <v>37</v>
      </c>
      <c r="AU110" s="368" t="s">
        <v>256</v>
      </c>
    </row>
    <row r="111" spans="1:131" s="322" customFormat="1" hidden="1">
      <c r="A111" s="581"/>
      <c r="B111" s="367" t="s">
        <v>124</v>
      </c>
      <c r="C111" s="368" t="s">
        <v>13</v>
      </c>
      <c r="D111" s="369" t="s">
        <v>226</v>
      </c>
      <c r="E111" s="368" t="s">
        <v>227</v>
      </c>
      <c r="F111" s="472" t="s">
        <v>228</v>
      </c>
      <c r="G111" s="472"/>
      <c r="H111" s="472"/>
      <c r="I111" s="379" t="s">
        <v>172</v>
      </c>
      <c r="J111" s="472" t="s">
        <v>263</v>
      </c>
      <c r="K111" s="472" t="s">
        <v>126</v>
      </c>
      <c r="L111" s="490">
        <v>18534.599999999999</v>
      </c>
      <c r="M111" s="489">
        <v>15754.4</v>
      </c>
      <c r="N111" s="508">
        <v>45642</v>
      </c>
      <c r="O111" s="372">
        <v>7</v>
      </c>
      <c r="P111" s="518">
        <v>16857.21</v>
      </c>
      <c r="Q111" s="370" t="s">
        <v>37</v>
      </c>
      <c r="R111" s="370"/>
      <c r="S111" s="368" t="s">
        <v>141</v>
      </c>
      <c r="T111" s="370">
        <v>467.44</v>
      </c>
      <c r="U111" s="373">
        <f>T111+(T111*7%)</f>
        <v>500.16079999999999</v>
      </c>
      <c r="V111" s="373" t="s">
        <v>113</v>
      </c>
      <c r="W111" s="374" t="s">
        <v>37</v>
      </c>
      <c r="X111" s="375"/>
      <c r="Y111" s="380"/>
      <c r="Z111" s="618"/>
      <c r="AA111" s="375">
        <v>45658</v>
      </c>
      <c r="AB111" s="375">
        <v>47483</v>
      </c>
      <c r="AC111" s="368" t="s">
        <v>37</v>
      </c>
      <c r="AD111" s="368" t="s">
        <v>142</v>
      </c>
      <c r="AE111" s="376" t="s">
        <v>142</v>
      </c>
      <c r="AF111" s="373" t="s">
        <v>142</v>
      </c>
      <c r="AG111" s="373" t="s">
        <v>142</v>
      </c>
      <c r="AH111" s="373"/>
      <c r="AI111" s="373"/>
      <c r="AJ111" s="375"/>
      <c r="AK111" s="375"/>
      <c r="AL111" s="368" t="s">
        <v>172</v>
      </c>
      <c r="AM111" s="381" t="s">
        <v>230</v>
      </c>
      <c r="AN111" s="382">
        <v>928710379</v>
      </c>
      <c r="AO111" s="371" t="s">
        <v>231</v>
      </c>
      <c r="AP111" s="381" t="s">
        <v>230</v>
      </c>
      <c r="AQ111" s="382">
        <v>928710379</v>
      </c>
      <c r="AR111" s="371" t="s">
        <v>232</v>
      </c>
      <c r="AS111" s="381" t="s">
        <v>230</v>
      </c>
      <c r="AT111" s="382">
        <v>639137050</v>
      </c>
      <c r="AU111" s="371" t="s">
        <v>233</v>
      </c>
      <c r="AV111" s="66"/>
      <c r="AW111" s="602"/>
      <c r="AX111" s="602"/>
      <c r="AY111" s="602"/>
      <c r="AZ111" s="602"/>
      <c r="BA111" s="602"/>
      <c r="BB111" s="602"/>
      <c r="BC111" s="602"/>
      <c r="BD111" s="602"/>
      <c r="BE111" s="602"/>
      <c r="BF111" s="602"/>
      <c r="BG111" s="602"/>
      <c r="BH111" s="602"/>
      <c r="BI111" s="602"/>
      <c r="BJ111" s="602"/>
      <c r="BK111" s="602"/>
      <c r="BL111" s="602"/>
      <c r="BM111" s="602"/>
      <c r="BN111" s="602"/>
      <c r="BO111" s="581"/>
      <c r="BP111" s="581"/>
      <c r="BQ111" s="581"/>
      <c r="BR111" s="581"/>
      <c r="BS111" s="581"/>
      <c r="BT111" s="581"/>
      <c r="BU111" s="581"/>
      <c r="BV111" s="581"/>
      <c r="BW111" s="581"/>
      <c r="BX111" s="581"/>
      <c r="BY111" s="581"/>
      <c r="BZ111" s="581"/>
      <c r="CA111" s="581"/>
      <c r="CB111" s="581"/>
      <c r="CC111" s="581"/>
      <c r="CD111" s="581"/>
      <c r="CE111" s="581"/>
      <c r="CF111" s="581"/>
      <c r="CG111" s="581"/>
      <c r="CH111" s="581"/>
      <c r="CI111" s="581"/>
      <c r="CJ111" s="581"/>
      <c r="CK111" s="581"/>
      <c r="CL111" s="581"/>
      <c r="CM111" s="581"/>
      <c r="CN111" s="581"/>
      <c r="CO111" s="581"/>
      <c r="CP111" s="581"/>
      <c r="CQ111" s="581"/>
      <c r="CR111" s="581"/>
      <c r="CS111" s="581"/>
      <c r="CT111" s="581"/>
      <c r="CU111" s="581"/>
      <c r="CV111" s="581"/>
      <c r="CW111" s="581"/>
      <c r="CX111" s="581"/>
      <c r="CY111" s="581"/>
      <c r="CZ111" s="581"/>
      <c r="DA111" s="581"/>
      <c r="DB111" s="581"/>
      <c r="DC111" s="581"/>
      <c r="DD111" s="581"/>
      <c r="DE111" s="581"/>
      <c r="DF111" s="581"/>
      <c r="DG111" s="581"/>
      <c r="DH111" s="581"/>
      <c r="DI111" s="581"/>
      <c r="DJ111" s="581"/>
      <c r="DK111" s="581"/>
      <c r="DL111" s="581"/>
      <c r="DM111" s="581"/>
      <c r="DN111" s="581"/>
      <c r="DO111" s="581"/>
      <c r="DP111" s="581"/>
      <c r="DQ111" s="581"/>
      <c r="DR111" s="581"/>
      <c r="DS111" s="581"/>
      <c r="DT111" s="581"/>
      <c r="DU111" s="581"/>
      <c r="DV111" s="581"/>
      <c r="DW111" s="581"/>
      <c r="DX111" s="581"/>
      <c r="DY111" s="581"/>
      <c r="DZ111" s="581"/>
      <c r="EA111" s="581"/>
    </row>
    <row r="112" spans="1:131" s="322" customFormat="1" ht="33" hidden="1" customHeight="1">
      <c r="B112" s="367" t="s">
        <v>103</v>
      </c>
      <c r="C112" s="368" t="s">
        <v>13</v>
      </c>
      <c r="D112" s="369" t="s">
        <v>642</v>
      </c>
      <c r="E112" s="368" t="s">
        <v>663</v>
      </c>
      <c r="F112" s="369" t="s">
        <v>664</v>
      </c>
      <c r="G112" s="369"/>
      <c r="H112" s="369"/>
      <c r="I112" s="369" t="s">
        <v>108</v>
      </c>
      <c r="J112" s="369" t="s">
        <v>665</v>
      </c>
      <c r="K112" s="369" t="s">
        <v>110</v>
      </c>
      <c r="L112" s="489">
        <v>195420.74</v>
      </c>
      <c r="M112" s="489">
        <v>192800.75</v>
      </c>
      <c r="N112" s="508">
        <v>44525</v>
      </c>
      <c r="O112" s="372">
        <v>0</v>
      </c>
      <c r="P112" s="518">
        <v>192800.75</v>
      </c>
      <c r="Q112" s="370" t="s">
        <v>35</v>
      </c>
      <c r="R112" s="370" t="s">
        <v>298</v>
      </c>
      <c r="S112" s="368" t="s">
        <v>112</v>
      </c>
      <c r="T112" s="370">
        <f>P112/24</f>
        <v>8033.364583333333</v>
      </c>
      <c r="U112" s="370">
        <f>T112</f>
        <v>8033.364583333333</v>
      </c>
      <c r="V112" s="565"/>
      <c r="W112" s="374" t="s">
        <v>37</v>
      </c>
      <c r="X112" s="375"/>
      <c r="Y112" s="368"/>
      <c r="Z112" s="368"/>
      <c r="AA112" s="375">
        <v>44565</v>
      </c>
      <c r="AB112" s="375">
        <v>45294</v>
      </c>
      <c r="AC112" s="368" t="s">
        <v>35</v>
      </c>
      <c r="AD112" s="376" t="s">
        <v>114</v>
      </c>
      <c r="AE112" s="376" t="s">
        <v>37</v>
      </c>
      <c r="AF112" s="370"/>
      <c r="AG112" s="370"/>
      <c r="AH112" s="370"/>
      <c r="AI112" s="370"/>
      <c r="AJ112" s="375"/>
      <c r="AK112" s="375"/>
      <c r="AL112" s="554"/>
      <c r="AM112" s="377"/>
      <c r="AN112" s="374">
        <v>922278176</v>
      </c>
      <c r="AO112" s="368"/>
      <c r="AP112" s="378"/>
      <c r="AQ112" s="368"/>
      <c r="AR112" s="368" t="s">
        <v>457</v>
      </c>
      <c r="AS112" s="378" t="s">
        <v>666</v>
      </c>
      <c r="AT112" s="368">
        <v>616358454</v>
      </c>
      <c r="AU112" s="368" t="s">
        <v>667</v>
      </c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/>
    </row>
    <row r="113" spans="1:131" s="595" customFormat="1" ht="32.25" hidden="1" customHeight="1">
      <c r="B113" s="815" t="s">
        <v>124</v>
      </c>
      <c r="C113" s="816" t="s">
        <v>13</v>
      </c>
      <c r="D113" s="817" t="s">
        <v>188</v>
      </c>
      <c r="E113" s="816" t="s">
        <v>198</v>
      </c>
      <c r="F113" s="817" t="s">
        <v>190</v>
      </c>
      <c r="G113" s="817"/>
      <c r="H113" s="817"/>
      <c r="I113" s="818" t="s">
        <v>172</v>
      </c>
      <c r="J113" s="819" t="s">
        <v>199</v>
      </c>
      <c r="K113" s="820" t="s">
        <v>110</v>
      </c>
      <c r="L113" s="821">
        <v>77097.289999999994</v>
      </c>
      <c r="M113" s="822">
        <v>75903.289999999994</v>
      </c>
      <c r="N113" s="823">
        <v>45775</v>
      </c>
      <c r="O113" s="824">
        <v>7</v>
      </c>
      <c r="P113" s="825">
        <v>81216.52</v>
      </c>
      <c r="Q113" s="826" t="s">
        <v>35</v>
      </c>
      <c r="R113" s="826">
        <v>3795.16</v>
      </c>
      <c r="S113" s="816" t="s">
        <v>112</v>
      </c>
      <c r="T113" s="826"/>
      <c r="U113" s="826"/>
      <c r="V113" s="826"/>
      <c r="W113" s="827"/>
      <c r="X113" s="828"/>
      <c r="Y113" s="816"/>
      <c r="Z113" s="816"/>
      <c r="AA113" s="828">
        <v>45778</v>
      </c>
      <c r="AB113" s="828">
        <v>47603</v>
      </c>
      <c r="AC113" s="816"/>
      <c r="AD113" s="816"/>
      <c r="AE113" s="829"/>
      <c r="AF113" s="816"/>
      <c r="AG113" s="816"/>
      <c r="AH113" s="816"/>
      <c r="AI113" s="816"/>
      <c r="AJ113" s="828"/>
      <c r="AK113" s="828"/>
      <c r="AL113" s="830" t="s">
        <v>172</v>
      </c>
      <c r="AM113" s="831" t="s">
        <v>192</v>
      </c>
      <c r="AN113" s="816">
        <v>928272722</v>
      </c>
      <c r="AO113" s="816" t="s">
        <v>193</v>
      </c>
      <c r="AP113" s="1043" t="s">
        <v>194</v>
      </c>
      <c r="AQ113" s="816">
        <v>928272722</v>
      </c>
      <c r="AR113" s="816" t="s">
        <v>195</v>
      </c>
      <c r="AS113" s="832" t="s">
        <v>196</v>
      </c>
      <c r="AT113" s="816">
        <v>928272722</v>
      </c>
      <c r="AU113" s="816" t="s">
        <v>197</v>
      </c>
      <c r="AV113" s="590"/>
      <c r="AW113" s="590"/>
      <c r="AX113" s="590"/>
      <c r="AY113" s="590"/>
      <c r="AZ113" s="590"/>
      <c r="BA113" s="590"/>
      <c r="BB113" s="590"/>
      <c r="BC113" s="590"/>
      <c r="BD113" s="590"/>
      <c r="BE113" s="590"/>
      <c r="BF113" s="590"/>
      <c r="BG113" s="590"/>
      <c r="BH113" s="590"/>
      <c r="BI113" s="590"/>
      <c r="BJ113" s="590"/>
      <c r="BK113" s="590"/>
      <c r="BL113" s="590"/>
      <c r="BM113" s="590"/>
      <c r="BN113" s="590"/>
    </row>
    <row r="114" spans="1:131" s="322" customFormat="1" ht="33" hidden="1" customHeight="1">
      <c r="A114" s="591"/>
      <c r="B114" s="367" t="s">
        <v>124</v>
      </c>
      <c r="C114" s="368" t="s">
        <v>13</v>
      </c>
      <c r="D114" s="369" t="s">
        <v>105</v>
      </c>
      <c r="E114" s="368" t="s">
        <v>628</v>
      </c>
      <c r="F114" s="369" t="s">
        <v>629</v>
      </c>
      <c r="G114" s="369"/>
      <c r="H114" s="369"/>
      <c r="I114" s="369" t="s">
        <v>172</v>
      </c>
      <c r="J114" s="369" t="s">
        <v>668</v>
      </c>
      <c r="K114" s="369" t="s">
        <v>110</v>
      </c>
      <c r="L114" s="489">
        <v>202353.91</v>
      </c>
      <c r="M114" s="489">
        <v>200330.37</v>
      </c>
      <c r="N114" s="508">
        <v>45456</v>
      </c>
      <c r="O114" s="372">
        <v>3</v>
      </c>
      <c r="P114" s="518">
        <v>206340.28</v>
      </c>
      <c r="Q114" s="370" t="s">
        <v>35</v>
      </c>
      <c r="R114" s="370" t="s">
        <v>298</v>
      </c>
      <c r="S114" s="368" t="s">
        <v>112</v>
      </c>
      <c r="T114" s="370">
        <v>16694.189999999999</v>
      </c>
      <c r="U114" s="574" t="s">
        <v>669</v>
      </c>
      <c r="V114" s="373" t="s">
        <v>113</v>
      </c>
      <c r="W114" s="374" t="s">
        <v>37</v>
      </c>
      <c r="X114" s="375"/>
      <c r="Y114" s="373"/>
      <c r="Z114" s="370">
        <f>Y114+(Y114*3%)</f>
        <v>0</v>
      </c>
      <c r="AA114" s="375">
        <v>45458</v>
      </c>
      <c r="AB114" s="375">
        <v>45822</v>
      </c>
      <c r="AC114" s="368" t="s">
        <v>35</v>
      </c>
      <c r="AD114" s="368" t="s">
        <v>225</v>
      </c>
      <c r="AE114" s="368" t="s">
        <v>35</v>
      </c>
      <c r="AF114" s="370"/>
      <c r="AG114" s="370"/>
      <c r="AH114" s="370"/>
      <c r="AI114" s="370"/>
      <c r="AJ114" s="375"/>
      <c r="AK114" s="375"/>
      <c r="AL114" s="368" t="s">
        <v>172</v>
      </c>
      <c r="AM114" s="374" t="s">
        <v>633</v>
      </c>
      <c r="AN114" s="374" t="s">
        <v>634</v>
      </c>
      <c r="AO114" s="368" t="s">
        <v>635</v>
      </c>
      <c r="AP114" s="378" t="s">
        <v>636</v>
      </c>
      <c r="AQ114" s="374" t="s">
        <v>637</v>
      </c>
      <c r="AR114" s="368" t="s">
        <v>638</v>
      </c>
      <c r="AS114" s="1043" t="s">
        <v>639</v>
      </c>
      <c r="AT114" s="374" t="s">
        <v>640</v>
      </c>
      <c r="AU114" s="368" t="s">
        <v>641</v>
      </c>
      <c r="AV114" s="66"/>
      <c r="AW114" s="590"/>
      <c r="AX114" s="590"/>
      <c r="AY114" s="590"/>
      <c r="AZ114" s="590"/>
      <c r="BA114" s="590"/>
      <c r="BB114" s="590"/>
      <c r="BC114" s="590"/>
      <c r="BD114" s="590"/>
      <c r="BE114" s="590"/>
      <c r="BF114" s="590"/>
      <c r="BG114" s="590"/>
      <c r="BH114" s="590"/>
      <c r="BI114" s="590"/>
      <c r="BJ114" s="590"/>
      <c r="BK114" s="590"/>
      <c r="BL114" s="590"/>
      <c r="BM114" s="590"/>
      <c r="BN114" s="590"/>
      <c r="BO114" s="590"/>
      <c r="BP114" s="591"/>
      <c r="BQ114" s="591"/>
      <c r="BR114" s="591"/>
      <c r="BS114" s="591"/>
      <c r="BT114" s="591"/>
      <c r="BU114" s="591"/>
      <c r="BV114" s="591"/>
      <c r="BW114" s="591"/>
      <c r="BX114" s="591"/>
      <c r="BY114" s="591"/>
      <c r="BZ114" s="591"/>
      <c r="CA114" s="591"/>
      <c r="CB114" s="591"/>
      <c r="CC114" s="591"/>
      <c r="CD114" s="591"/>
      <c r="CE114" s="591"/>
      <c r="CF114" s="591"/>
      <c r="CG114" s="591"/>
      <c r="CH114" s="591"/>
      <c r="CI114" s="591"/>
      <c r="CJ114" s="591"/>
      <c r="CK114" s="591"/>
      <c r="CL114" s="591"/>
      <c r="CM114" s="591"/>
      <c r="CN114" s="591"/>
      <c r="CO114" s="591"/>
      <c r="CP114" s="591"/>
      <c r="CQ114" s="591"/>
      <c r="CR114" s="591"/>
      <c r="CS114" s="591"/>
      <c r="CT114" s="591"/>
      <c r="CU114" s="591"/>
      <c r="CV114" s="591"/>
      <c r="CW114" s="591"/>
      <c r="CX114" s="591"/>
      <c r="CY114" s="591"/>
      <c r="CZ114" s="591"/>
      <c r="DA114" s="591"/>
      <c r="DB114" s="591"/>
      <c r="DC114" s="591"/>
      <c r="DD114" s="591"/>
      <c r="DE114" s="591"/>
      <c r="DF114" s="591"/>
      <c r="DG114" s="591"/>
      <c r="DH114" s="591"/>
      <c r="DI114" s="591"/>
      <c r="DJ114" s="591"/>
      <c r="DK114" s="591"/>
      <c r="DL114" s="591"/>
      <c r="DM114" s="591"/>
      <c r="DN114" s="591"/>
      <c r="DO114" s="591"/>
      <c r="DP114" s="591"/>
      <c r="DQ114" s="591"/>
      <c r="DR114" s="591"/>
      <c r="DS114" s="591"/>
      <c r="DT114" s="591"/>
      <c r="DU114" s="591"/>
      <c r="DV114" s="591"/>
      <c r="DW114" s="591"/>
      <c r="DX114" s="591"/>
      <c r="DY114" s="591"/>
      <c r="DZ114" s="591"/>
      <c r="EA114" s="591"/>
    </row>
    <row r="115" spans="1:131" s="581" customFormat="1" ht="33" hidden="1" customHeight="1">
      <c r="A115" s="322"/>
      <c r="B115" s="383" t="s">
        <v>103</v>
      </c>
      <c r="C115" s="383" t="s">
        <v>670</v>
      </c>
      <c r="D115" s="400" t="s">
        <v>671</v>
      </c>
      <c r="E115" s="383" t="s">
        <v>672</v>
      </c>
      <c r="F115" s="384" t="s">
        <v>673</v>
      </c>
      <c r="G115" s="384"/>
      <c r="H115" s="384"/>
      <c r="I115" s="384"/>
      <c r="J115" s="477" t="s">
        <v>674</v>
      </c>
      <c r="K115" s="475" t="s">
        <v>126</v>
      </c>
      <c r="L115" s="492">
        <v>54134.400000000001</v>
      </c>
      <c r="M115" s="491">
        <v>54134.400000000001</v>
      </c>
      <c r="N115" s="509">
        <v>44781</v>
      </c>
      <c r="O115" s="388">
        <v>0.03</v>
      </c>
      <c r="P115" s="519">
        <v>55758.43</v>
      </c>
      <c r="Q115" s="387" t="s">
        <v>37</v>
      </c>
      <c r="R115" s="387"/>
      <c r="S115" s="385" t="s">
        <v>112</v>
      </c>
      <c r="T115" s="387">
        <v>3383.4</v>
      </c>
      <c r="U115" s="387">
        <v>3484.9</v>
      </c>
      <c r="V115" s="387" t="s">
        <v>179</v>
      </c>
      <c r="W115" s="396"/>
      <c r="X115" s="389"/>
      <c r="Y115" s="385"/>
      <c r="Z115" s="385"/>
      <c r="AA115" s="389">
        <v>44781</v>
      </c>
      <c r="AB115" s="389">
        <v>45267</v>
      </c>
      <c r="AC115" s="385" t="s">
        <v>37</v>
      </c>
      <c r="AD115" s="385"/>
      <c r="AE115" s="385"/>
      <c r="AF115" s="385"/>
      <c r="AG115" s="385"/>
      <c r="AH115" s="385"/>
      <c r="AI115" s="385"/>
      <c r="AJ115" s="389">
        <v>44781</v>
      </c>
      <c r="AK115" s="389">
        <v>45267</v>
      </c>
      <c r="AL115" s="555"/>
      <c r="AM115" s="398" t="s">
        <v>675</v>
      </c>
      <c r="AN115" s="385">
        <v>922541351</v>
      </c>
      <c r="AO115" s="385" t="s">
        <v>676</v>
      </c>
      <c r="AP115" s="690" t="s">
        <v>677</v>
      </c>
      <c r="AQ115" s="385">
        <v>922541351</v>
      </c>
      <c r="AR115" s="385" t="s">
        <v>676</v>
      </c>
      <c r="AS115" s="398" t="s">
        <v>677</v>
      </c>
      <c r="AT115" s="385">
        <v>922541351</v>
      </c>
      <c r="AU115" s="396" t="s">
        <v>678</v>
      </c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322"/>
      <c r="BQ115" s="322"/>
      <c r="BR115" s="322"/>
      <c r="BS115" s="322"/>
      <c r="BT115" s="322"/>
      <c r="BU115" s="322"/>
      <c r="BV115" s="322"/>
      <c r="BW115" s="322"/>
      <c r="BX115" s="322"/>
      <c r="BY115" s="322"/>
      <c r="BZ115" s="322"/>
      <c r="CA115" s="322"/>
      <c r="CB115" s="66"/>
      <c r="CC115" s="66"/>
      <c r="CD115" s="66"/>
      <c r="CE115" s="66"/>
      <c r="CF115" s="66"/>
      <c r="CG115" s="66"/>
      <c r="CH115" s="66"/>
      <c r="CI115" s="66"/>
      <c r="CJ115" s="66"/>
      <c r="CK115" s="66"/>
      <c r="CL115" s="66"/>
      <c r="CM115" s="66"/>
      <c r="CN115" s="66"/>
      <c r="CO115" s="66"/>
      <c r="CP115" s="66"/>
      <c r="CQ115" s="66"/>
      <c r="CR115" s="66"/>
      <c r="CS115" s="66"/>
      <c r="CT115" s="66"/>
      <c r="CU115" s="66"/>
      <c r="CV115" s="66"/>
      <c r="CW115" s="66"/>
      <c r="CX115" s="66"/>
      <c r="CY115" s="66"/>
      <c r="CZ115" s="66"/>
      <c r="DA115" s="66"/>
      <c r="DB115" s="322"/>
      <c r="DC115" s="322"/>
      <c r="DD115" s="322"/>
      <c r="DE115" s="322"/>
      <c r="DF115" s="322"/>
      <c r="DG115" s="322"/>
      <c r="DH115" s="322"/>
      <c r="DI115" s="322"/>
      <c r="DJ115" s="322"/>
      <c r="DK115" s="322"/>
      <c r="DL115" s="322"/>
      <c r="DM115" s="322"/>
      <c r="DN115" s="322"/>
      <c r="DO115" s="322"/>
      <c r="DP115" s="322"/>
      <c r="DQ115" s="322"/>
      <c r="DR115" s="322"/>
      <c r="DS115" s="322"/>
      <c r="DT115" s="322"/>
      <c r="DU115" s="322"/>
      <c r="DV115" s="322"/>
      <c r="DW115" s="322"/>
      <c r="DX115" s="322"/>
      <c r="DY115" s="322"/>
      <c r="DZ115" s="322"/>
      <c r="EA115" s="322"/>
    </row>
    <row r="116" spans="1:131" s="322" customFormat="1" ht="32.25" hidden="1" customHeight="1">
      <c r="A116" s="321"/>
      <c r="B116" s="383" t="s">
        <v>103</v>
      </c>
      <c r="C116" s="383" t="s">
        <v>670</v>
      </c>
      <c r="D116" s="384" t="s">
        <v>679</v>
      </c>
      <c r="E116" s="383" t="s">
        <v>680</v>
      </c>
      <c r="F116" s="384" t="s">
        <v>681</v>
      </c>
      <c r="G116" s="384"/>
      <c r="H116" s="384"/>
      <c r="I116" s="384" t="s">
        <v>108</v>
      </c>
      <c r="J116" s="475" t="s">
        <v>682</v>
      </c>
      <c r="K116" s="475" t="s">
        <v>110</v>
      </c>
      <c r="L116" s="491">
        <v>217046</v>
      </c>
      <c r="M116" s="491">
        <v>186124</v>
      </c>
      <c r="N116" s="509">
        <v>43819</v>
      </c>
      <c r="O116" s="388">
        <v>7</v>
      </c>
      <c r="P116" s="519">
        <f>M116+M116*7%</f>
        <v>199152.68</v>
      </c>
      <c r="Q116" s="387" t="s">
        <v>35</v>
      </c>
      <c r="R116" s="387" t="s">
        <v>298</v>
      </c>
      <c r="S116" s="385" t="s">
        <v>112</v>
      </c>
      <c r="T116" s="387">
        <f>M116/24</f>
        <v>7755.166666666667</v>
      </c>
      <c r="U116" s="387">
        <f>P116/24</f>
        <v>8298.0283333333336</v>
      </c>
      <c r="V116" s="387" t="s">
        <v>113</v>
      </c>
      <c r="W116" s="396" t="s">
        <v>37</v>
      </c>
      <c r="X116" s="389" t="s">
        <v>142</v>
      </c>
      <c r="Y116" s="385" t="s">
        <v>142</v>
      </c>
      <c r="Z116" s="385" t="s">
        <v>142</v>
      </c>
      <c r="AA116" s="389">
        <v>43840</v>
      </c>
      <c r="AB116" s="389">
        <v>44570</v>
      </c>
      <c r="AC116" s="385" t="s">
        <v>35</v>
      </c>
      <c r="AD116" s="390" t="s">
        <v>114</v>
      </c>
      <c r="AE116" s="390" t="s">
        <v>35</v>
      </c>
      <c r="AF116" s="397">
        <v>186124</v>
      </c>
      <c r="AG116" s="397">
        <v>199152.68</v>
      </c>
      <c r="AH116" s="397">
        <v>7755.17</v>
      </c>
      <c r="AI116" s="397">
        <v>8298.0300000000007</v>
      </c>
      <c r="AJ116" s="389">
        <v>44571</v>
      </c>
      <c r="AK116" s="389">
        <v>45300</v>
      </c>
      <c r="AL116" s="555" t="s">
        <v>115</v>
      </c>
      <c r="AM116" s="393" t="s">
        <v>683</v>
      </c>
      <c r="AN116" s="393" t="s">
        <v>684</v>
      </c>
      <c r="AO116" s="386" t="s">
        <v>685</v>
      </c>
      <c r="AP116" s="394" t="s">
        <v>686</v>
      </c>
      <c r="AQ116" s="395">
        <v>628148027</v>
      </c>
      <c r="AR116" s="386" t="s">
        <v>687</v>
      </c>
      <c r="AS116" s="386"/>
      <c r="AT116" s="395"/>
      <c r="AU116" s="393" t="s">
        <v>688</v>
      </c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66"/>
      <c r="BK116" s="66"/>
      <c r="BL116" s="66"/>
      <c r="BM116" s="66"/>
      <c r="BN116" s="66"/>
      <c r="BO116" s="66"/>
      <c r="BP116" s="321"/>
      <c r="BQ116" s="321"/>
      <c r="BR116" s="321"/>
      <c r="BS116" s="321"/>
      <c r="BT116" s="321"/>
      <c r="BU116" s="321"/>
      <c r="BV116" s="321"/>
      <c r="BW116" s="321"/>
      <c r="BX116" s="321"/>
      <c r="BY116" s="321"/>
      <c r="BZ116" s="321"/>
      <c r="CA116" s="321"/>
      <c r="CB116" s="321"/>
      <c r="CC116" s="321"/>
      <c r="CD116" s="321"/>
      <c r="CE116" s="321"/>
      <c r="CF116" s="321"/>
      <c r="CG116" s="321"/>
      <c r="CH116" s="321"/>
      <c r="CI116" s="321"/>
      <c r="CJ116" s="321"/>
      <c r="CK116" s="321"/>
      <c r="CL116" s="321"/>
      <c r="CM116" s="321"/>
      <c r="CN116" s="321"/>
      <c r="CO116" s="321"/>
      <c r="CP116" s="321"/>
      <c r="CQ116" s="321"/>
      <c r="CR116" s="321"/>
      <c r="CS116" s="321"/>
      <c r="CT116" s="321"/>
      <c r="CU116" s="321"/>
      <c r="CV116" s="321"/>
      <c r="CW116" s="321"/>
      <c r="CX116" s="321"/>
      <c r="CY116" s="321"/>
      <c r="CZ116" s="321"/>
      <c r="DA116" s="321"/>
      <c r="DB116" s="321"/>
      <c r="DC116" s="321"/>
      <c r="DD116" s="321"/>
      <c r="DE116" s="321"/>
      <c r="DF116" s="321"/>
      <c r="DG116" s="321"/>
      <c r="DH116" s="321"/>
      <c r="DI116" s="321"/>
      <c r="DJ116" s="321"/>
      <c r="DK116" s="321"/>
      <c r="DL116" s="321"/>
      <c r="DM116" s="321"/>
      <c r="DN116" s="321"/>
      <c r="DO116" s="321"/>
      <c r="DP116" s="321"/>
      <c r="DQ116" s="321"/>
      <c r="DR116" s="321"/>
      <c r="DS116" s="321"/>
      <c r="DT116" s="321"/>
      <c r="DU116" s="321"/>
      <c r="DV116" s="321"/>
      <c r="DW116" s="321"/>
      <c r="DX116" s="321"/>
      <c r="DY116" s="321"/>
      <c r="DZ116" s="321"/>
      <c r="EA116" s="321"/>
    </row>
    <row r="117" spans="1:131" s="581" customFormat="1" ht="32.25" hidden="1" customHeight="1">
      <c r="A117" s="66"/>
      <c r="B117" s="383" t="s">
        <v>103</v>
      </c>
      <c r="C117" s="383" t="s">
        <v>670</v>
      </c>
      <c r="D117" s="384" t="s">
        <v>689</v>
      </c>
      <c r="E117" s="383" t="s">
        <v>690</v>
      </c>
      <c r="F117" s="384" t="s">
        <v>691</v>
      </c>
      <c r="G117" s="384"/>
      <c r="H117" s="384"/>
      <c r="I117" s="384" t="s">
        <v>108</v>
      </c>
      <c r="J117" s="474" t="s">
        <v>692</v>
      </c>
      <c r="K117" s="474" t="s">
        <v>110</v>
      </c>
      <c r="L117" s="491">
        <v>90324</v>
      </c>
      <c r="M117" s="491">
        <v>90324</v>
      </c>
      <c r="N117" s="509">
        <v>43475</v>
      </c>
      <c r="O117" s="388">
        <v>7</v>
      </c>
      <c r="P117" s="519">
        <f>M117*O117%+M117</f>
        <v>96646.68</v>
      </c>
      <c r="Q117" s="387" t="s">
        <v>35</v>
      </c>
      <c r="R117" s="387" t="s">
        <v>298</v>
      </c>
      <c r="S117" s="385" t="s">
        <v>112</v>
      </c>
      <c r="T117" s="387"/>
      <c r="U117" s="387"/>
      <c r="V117" s="387" t="s">
        <v>113</v>
      </c>
      <c r="W117" s="396" t="s">
        <v>37</v>
      </c>
      <c r="X117" s="389" t="s">
        <v>142</v>
      </c>
      <c r="Y117" s="385" t="s">
        <v>142</v>
      </c>
      <c r="Z117" s="385" t="s">
        <v>142</v>
      </c>
      <c r="AA117" s="389">
        <v>43481</v>
      </c>
      <c r="AB117" s="389">
        <v>44576</v>
      </c>
      <c r="AC117" s="385" t="s">
        <v>35</v>
      </c>
      <c r="AD117" s="390" t="s">
        <v>114</v>
      </c>
      <c r="AE117" s="390" t="s">
        <v>35</v>
      </c>
      <c r="AF117" s="397">
        <v>60216</v>
      </c>
      <c r="AG117" s="397">
        <v>64431.12</v>
      </c>
      <c r="AH117" s="397">
        <v>2509</v>
      </c>
      <c r="AI117" s="397">
        <v>2684.63</v>
      </c>
      <c r="AJ117" s="389">
        <v>44577</v>
      </c>
      <c r="AK117" s="389">
        <v>45306</v>
      </c>
      <c r="AL117" s="555" t="s">
        <v>115</v>
      </c>
      <c r="AM117" s="392" t="s">
        <v>693</v>
      </c>
      <c r="AN117" s="385">
        <v>922100530</v>
      </c>
      <c r="AO117" s="385" t="s">
        <v>694</v>
      </c>
      <c r="AP117" s="690" t="s">
        <v>695</v>
      </c>
      <c r="AQ117" s="385">
        <v>677919124</v>
      </c>
      <c r="AR117" s="385" t="s">
        <v>696</v>
      </c>
      <c r="AS117" s="398" t="s">
        <v>697</v>
      </c>
      <c r="AT117" s="385" t="s">
        <v>37</v>
      </c>
      <c r="AU117" s="385" t="s">
        <v>698</v>
      </c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66"/>
      <c r="CE117" s="66"/>
      <c r="CF117" s="66"/>
      <c r="CG117" s="66"/>
      <c r="CH117" s="66"/>
      <c r="CI117" s="66"/>
      <c r="CJ117" s="66"/>
      <c r="CK117" s="66"/>
      <c r="CL117" s="66"/>
      <c r="CM117" s="66"/>
      <c r="CN117" s="66"/>
      <c r="CO117" s="66"/>
      <c r="CP117" s="66"/>
      <c r="CQ117" s="66"/>
      <c r="CR117" s="66"/>
      <c r="CS117" s="66"/>
      <c r="CT117" s="66"/>
      <c r="CU117" s="66"/>
      <c r="CV117" s="66"/>
      <c r="CW117" s="66"/>
      <c r="CX117" s="66"/>
      <c r="CY117" s="66"/>
      <c r="CZ117" s="66"/>
      <c r="DA117" s="66"/>
      <c r="DB117" s="66"/>
      <c r="DC117" s="66"/>
      <c r="DD117" s="66"/>
      <c r="DE117" s="66"/>
      <c r="DF117" s="66"/>
      <c r="DG117" s="66"/>
      <c r="DH117" s="66"/>
      <c r="DI117" s="66"/>
      <c r="DJ117" s="66"/>
      <c r="DK117" s="66"/>
      <c r="DL117" s="66"/>
      <c r="DM117" s="66"/>
      <c r="DN117" s="66"/>
      <c r="DO117" s="66"/>
      <c r="DP117" s="66"/>
      <c r="DQ117" s="66"/>
      <c r="DR117" s="66"/>
      <c r="DS117" s="66"/>
      <c r="DT117" s="66"/>
      <c r="DU117" s="66"/>
      <c r="DV117" s="66"/>
      <c r="DW117" s="66"/>
      <c r="DX117" s="66"/>
      <c r="DY117" s="66"/>
      <c r="DZ117" s="66"/>
      <c r="EA117" s="66"/>
    </row>
    <row r="118" spans="1:131" s="322" customFormat="1" ht="28.5" hidden="1">
      <c r="B118" s="383" t="s">
        <v>103</v>
      </c>
      <c r="C118" s="383" t="s">
        <v>670</v>
      </c>
      <c r="D118" s="384" t="s">
        <v>642</v>
      </c>
      <c r="E118" s="383" t="s">
        <v>122</v>
      </c>
      <c r="F118" s="384" t="s">
        <v>123</v>
      </c>
      <c r="G118" s="384"/>
      <c r="H118" s="384"/>
      <c r="I118" s="384" t="s">
        <v>108</v>
      </c>
      <c r="J118" s="474" t="s">
        <v>699</v>
      </c>
      <c r="K118" s="475" t="s">
        <v>110</v>
      </c>
      <c r="L118" s="491">
        <v>1810800</v>
      </c>
      <c r="M118" s="491">
        <v>1810618.92</v>
      </c>
      <c r="N118" s="509">
        <v>44161</v>
      </c>
      <c r="O118" s="388" t="s">
        <v>392</v>
      </c>
      <c r="P118" s="519">
        <v>1810618.92</v>
      </c>
      <c r="Q118" s="387" t="s">
        <v>35</v>
      </c>
      <c r="R118" s="387" t="s">
        <v>298</v>
      </c>
      <c r="S118" s="385" t="s">
        <v>112</v>
      </c>
      <c r="T118" s="387">
        <v>75442.45</v>
      </c>
      <c r="U118" s="387">
        <v>75442.45</v>
      </c>
      <c r="V118" s="387" t="s">
        <v>113</v>
      </c>
      <c r="W118" s="396" t="s">
        <v>384</v>
      </c>
      <c r="X118" s="389">
        <v>44984</v>
      </c>
      <c r="Y118" s="397">
        <v>1536747.55</v>
      </c>
      <c r="Z118" s="387">
        <v>1536747.55</v>
      </c>
      <c r="AA118" s="389">
        <v>44166</v>
      </c>
      <c r="AB118" s="389">
        <v>44895</v>
      </c>
      <c r="AC118" s="385" t="s">
        <v>35</v>
      </c>
      <c r="AD118" s="385" t="s">
        <v>114</v>
      </c>
      <c r="AE118" s="385" t="s">
        <v>35</v>
      </c>
      <c r="AF118" s="391" t="s">
        <v>700</v>
      </c>
      <c r="AG118" s="387">
        <v>1810618.92</v>
      </c>
      <c r="AH118" s="387">
        <v>75442.45</v>
      </c>
      <c r="AI118" s="391" t="s">
        <v>701</v>
      </c>
      <c r="AJ118" s="389">
        <v>44896</v>
      </c>
      <c r="AK118" s="389">
        <v>45626</v>
      </c>
      <c r="AL118" s="555" t="s">
        <v>115</v>
      </c>
      <c r="AM118" s="392" t="s">
        <v>130</v>
      </c>
      <c r="AN118" s="393" t="s">
        <v>131</v>
      </c>
      <c r="AO118" s="386" t="s">
        <v>132</v>
      </c>
      <c r="AP118" s="394" t="s">
        <v>133</v>
      </c>
      <c r="AQ118" s="395">
        <v>627203582</v>
      </c>
      <c r="AR118" s="386" t="s">
        <v>134</v>
      </c>
      <c r="AS118" s="394" t="s">
        <v>135</v>
      </c>
      <c r="AT118" s="395">
        <v>914026012</v>
      </c>
      <c r="AU118" s="386" t="s">
        <v>136</v>
      </c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</row>
    <row r="119" spans="1:131" s="321" customFormat="1" ht="35.25" hidden="1" customHeight="1">
      <c r="A119" s="322"/>
      <c r="B119" s="383" t="s">
        <v>103</v>
      </c>
      <c r="C119" s="383" t="s">
        <v>670</v>
      </c>
      <c r="D119" s="384" t="s">
        <v>188</v>
      </c>
      <c r="E119" s="383" t="s">
        <v>189</v>
      </c>
      <c r="F119" s="384" t="s">
        <v>190</v>
      </c>
      <c r="G119" s="384"/>
      <c r="H119" s="384"/>
      <c r="I119" s="384" t="s">
        <v>108</v>
      </c>
      <c r="J119" s="477" t="s">
        <v>191</v>
      </c>
      <c r="K119" s="475" t="s">
        <v>126</v>
      </c>
      <c r="L119" s="492">
        <v>23338.74</v>
      </c>
      <c r="M119" s="491">
        <v>21689.95</v>
      </c>
      <c r="N119" s="509">
        <v>43899</v>
      </c>
      <c r="O119" s="388">
        <v>7</v>
      </c>
      <c r="P119" s="519">
        <v>23207.759999999998</v>
      </c>
      <c r="Q119" s="387" t="s">
        <v>37</v>
      </c>
      <c r="R119" s="387"/>
      <c r="S119" s="385" t="s">
        <v>112</v>
      </c>
      <c r="T119" s="387">
        <v>90.37</v>
      </c>
      <c r="U119" s="387">
        <v>96.69</v>
      </c>
      <c r="V119" s="387" t="s">
        <v>154</v>
      </c>
      <c r="W119" s="396" t="s">
        <v>37</v>
      </c>
      <c r="X119" s="389" t="s">
        <v>142</v>
      </c>
      <c r="Y119" s="385" t="s">
        <v>142</v>
      </c>
      <c r="Z119" s="385" t="s">
        <v>142</v>
      </c>
      <c r="AA119" s="389">
        <v>43899</v>
      </c>
      <c r="AB119" s="389">
        <v>45724</v>
      </c>
      <c r="AC119" s="385" t="s">
        <v>37</v>
      </c>
      <c r="AD119" s="385" t="s">
        <v>142</v>
      </c>
      <c r="AE119" s="385" t="s">
        <v>142</v>
      </c>
      <c r="AF119" s="385" t="s">
        <v>142</v>
      </c>
      <c r="AG119" s="385" t="s">
        <v>142</v>
      </c>
      <c r="AH119" s="385" t="s">
        <v>142</v>
      </c>
      <c r="AI119" s="385" t="s">
        <v>142</v>
      </c>
      <c r="AJ119" s="389" t="s">
        <v>142</v>
      </c>
      <c r="AK119" s="389" t="s">
        <v>142</v>
      </c>
      <c r="AL119" s="555" t="s">
        <v>115</v>
      </c>
      <c r="AM119" s="402" t="s">
        <v>192</v>
      </c>
      <c r="AN119" s="385">
        <v>928272722</v>
      </c>
      <c r="AO119" s="385" t="s">
        <v>193</v>
      </c>
      <c r="AP119" s="398" t="s">
        <v>194</v>
      </c>
      <c r="AQ119" s="385">
        <v>928272722</v>
      </c>
      <c r="AR119" s="385" t="s">
        <v>195</v>
      </c>
      <c r="AS119" s="398" t="s">
        <v>196</v>
      </c>
      <c r="AT119" s="385">
        <v>928272722</v>
      </c>
      <c r="AU119" s="385" t="s">
        <v>197</v>
      </c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66"/>
      <c r="BK119" s="66"/>
      <c r="BL119" s="66"/>
      <c r="BM119" s="66"/>
      <c r="BN119" s="66"/>
      <c r="BO119" s="66"/>
      <c r="BP119" s="322"/>
      <c r="BQ119" s="322"/>
      <c r="BR119" s="322"/>
      <c r="BS119" s="322"/>
      <c r="BT119" s="322"/>
      <c r="BU119" s="322"/>
      <c r="BV119" s="322"/>
      <c r="BW119" s="322"/>
      <c r="BX119" s="322"/>
      <c r="BY119" s="322"/>
      <c r="BZ119" s="322"/>
      <c r="CA119" s="322"/>
      <c r="CB119" s="66"/>
      <c r="CC119" s="66"/>
      <c r="CD119" s="66"/>
      <c r="CE119" s="66"/>
      <c r="CF119" s="66"/>
      <c r="CG119" s="66"/>
      <c r="CH119" s="66"/>
      <c r="CI119" s="66"/>
      <c r="CJ119" s="66"/>
      <c r="CK119" s="66"/>
      <c r="CL119" s="66"/>
      <c r="CM119" s="66"/>
      <c r="CN119" s="66"/>
      <c r="CO119" s="66"/>
      <c r="CP119" s="66"/>
      <c r="CQ119" s="66"/>
      <c r="CR119" s="66"/>
      <c r="CS119" s="66"/>
      <c r="CT119" s="66"/>
      <c r="CU119" s="66"/>
      <c r="CV119" s="66"/>
      <c r="CW119" s="66"/>
      <c r="CX119" s="66"/>
      <c r="CY119" s="66"/>
      <c r="CZ119" s="66"/>
      <c r="DA119" s="66"/>
      <c r="DB119" s="322"/>
      <c r="DC119" s="322"/>
      <c r="DD119" s="322"/>
      <c r="DE119" s="322"/>
      <c r="DF119" s="322"/>
      <c r="DG119" s="322"/>
      <c r="DH119" s="322"/>
      <c r="DI119" s="322"/>
      <c r="DJ119" s="322"/>
      <c r="DK119" s="322"/>
      <c r="DL119" s="322"/>
      <c r="DM119" s="322"/>
      <c r="DN119" s="322"/>
      <c r="DO119" s="322"/>
      <c r="DP119" s="322"/>
      <c r="DQ119" s="322"/>
      <c r="DR119" s="322"/>
      <c r="DS119" s="322"/>
      <c r="DT119" s="322"/>
      <c r="DU119" s="322"/>
      <c r="DV119" s="322"/>
      <c r="DW119" s="322"/>
      <c r="DX119" s="322"/>
      <c r="DY119" s="322"/>
      <c r="DZ119" s="322"/>
      <c r="EA119" s="322"/>
    </row>
    <row r="120" spans="1:131" s="591" customFormat="1" ht="35.25" hidden="1" customHeight="1">
      <c r="A120" s="595"/>
      <c r="B120" s="833" t="s">
        <v>124</v>
      </c>
      <c r="C120" s="833" t="s">
        <v>670</v>
      </c>
      <c r="D120" s="834" t="s">
        <v>188</v>
      </c>
      <c r="E120" s="835" t="s">
        <v>198</v>
      </c>
      <c r="F120" s="834" t="s">
        <v>190</v>
      </c>
      <c r="G120" s="834"/>
      <c r="H120" s="834"/>
      <c r="I120" s="836" t="s">
        <v>172</v>
      </c>
      <c r="J120" s="837" t="s">
        <v>199</v>
      </c>
      <c r="K120" s="838" t="s">
        <v>110</v>
      </c>
      <c r="L120" s="839">
        <v>77097.289999999994</v>
      </c>
      <c r="M120" s="840">
        <v>75903.289999999994</v>
      </c>
      <c r="N120" s="841">
        <v>45775</v>
      </c>
      <c r="O120" s="842">
        <v>7</v>
      </c>
      <c r="P120" s="843">
        <v>81216.52</v>
      </c>
      <c r="Q120" s="844" t="s">
        <v>35</v>
      </c>
      <c r="R120" s="844">
        <v>3795.16</v>
      </c>
      <c r="S120" s="835" t="s">
        <v>112</v>
      </c>
      <c r="T120" s="844"/>
      <c r="U120" s="844"/>
      <c r="V120" s="844"/>
      <c r="W120" s="845"/>
      <c r="X120" s="846"/>
      <c r="Y120" s="835"/>
      <c r="Z120" s="835"/>
      <c r="AA120" s="846">
        <v>45778</v>
      </c>
      <c r="AB120" s="846">
        <v>47603</v>
      </c>
      <c r="AC120" s="835"/>
      <c r="AD120" s="835"/>
      <c r="AE120" s="847"/>
      <c r="AF120" s="835"/>
      <c r="AG120" s="835"/>
      <c r="AH120" s="835"/>
      <c r="AI120" s="835"/>
      <c r="AJ120" s="846"/>
      <c r="AK120" s="846"/>
      <c r="AL120" s="848" t="s">
        <v>172</v>
      </c>
      <c r="AM120" s="849" t="s">
        <v>192</v>
      </c>
      <c r="AN120" s="835">
        <v>928272722</v>
      </c>
      <c r="AO120" s="835" t="s">
        <v>193</v>
      </c>
      <c r="AP120" s="850" t="s">
        <v>194</v>
      </c>
      <c r="AQ120" s="835">
        <v>928272722</v>
      </c>
      <c r="AR120" s="835" t="s">
        <v>195</v>
      </c>
      <c r="AS120" s="850" t="s">
        <v>196</v>
      </c>
      <c r="AT120" s="835">
        <v>928272722</v>
      </c>
      <c r="AU120" s="835" t="s">
        <v>197</v>
      </c>
      <c r="AV120" s="590"/>
      <c r="AW120" s="590"/>
      <c r="AX120" s="590"/>
      <c r="AY120" s="590"/>
      <c r="AZ120" s="590"/>
      <c r="BA120" s="590"/>
      <c r="BB120" s="590"/>
      <c r="BC120" s="590"/>
      <c r="BD120" s="590"/>
      <c r="BE120" s="590"/>
      <c r="BF120" s="590"/>
      <c r="BG120" s="590"/>
      <c r="BH120" s="590"/>
      <c r="BI120" s="590"/>
      <c r="BJ120" s="590"/>
      <c r="BK120" s="590"/>
      <c r="BL120" s="590"/>
      <c r="BM120" s="590"/>
      <c r="BN120" s="590"/>
      <c r="BO120" s="595"/>
      <c r="BP120" s="595"/>
      <c r="BQ120" s="595"/>
      <c r="BR120" s="595"/>
      <c r="BS120" s="595"/>
      <c r="BT120" s="595"/>
      <c r="BU120" s="595"/>
      <c r="BV120" s="595"/>
      <c r="BW120" s="595"/>
      <c r="BX120" s="595"/>
      <c r="BY120" s="595"/>
      <c r="BZ120" s="595"/>
      <c r="CA120" s="595"/>
      <c r="CB120" s="595"/>
      <c r="CC120" s="595"/>
      <c r="CD120" s="595"/>
      <c r="CE120" s="595"/>
      <c r="CF120" s="595"/>
      <c r="CG120" s="595"/>
      <c r="CH120" s="595"/>
      <c r="CI120" s="595"/>
      <c r="CJ120" s="595"/>
      <c r="CK120" s="595"/>
      <c r="CL120" s="595"/>
      <c r="CM120" s="595"/>
      <c r="CN120" s="595"/>
      <c r="CO120" s="595"/>
      <c r="CP120" s="595"/>
      <c r="CQ120" s="595"/>
      <c r="CR120" s="595"/>
      <c r="CS120" s="595"/>
      <c r="CT120" s="595"/>
      <c r="CU120" s="595"/>
      <c r="CV120" s="595"/>
      <c r="CW120" s="595"/>
      <c r="CX120" s="595"/>
      <c r="CY120" s="595"/>
      <c r="CZ120" s="595"/>
      <c r="DA120" s="595"/>
      <c r="DB120" s="595"/>
      <c r="DC120" s="595"/>
      <c r="DD120" s="595"/>
      <c r="DE120" s="595"/>
      <c r="DF120" s="595"/>
      <c r="DG120" s="595"/>
      <c r="DH120" s="595"/>
      <c r="DI120" s="595"/>
      <c r="DJ120" s="595"/>
      <c r="DK120" s="595"/>
      <c r="DL120" s="595"/>
      <c r="DM120" s="595"/>
      <c r="DN120" s="595"/>
      <c r="DO120" s="595"/>
      <c r="DP120" s="595"/>
      <c r="DQ120" s="595"/>
      <c r="DR120" s="595"/>
      <c r="DS120" s="595"/>
      <c r="DT120" s="595"/>
      <c r="DU120" s="595"/>
      <c r="DV120" s="595"/>
      <c r="DW120" s="595"/>
      <c r="DX120" s="595"/>
      <c r="DY120" s="595"/>
      <c r="DZ120" s="595"/>
      <c r="EA120" s="595"/>
    </row>
    <row r="121" spans="1:131" s="322" customFormat="1" ht="35.25" hidden="1" customHeight="1">
      <c r="B121" s="383">
        <v>30</v>
      </c>
      <c r="C121" s="383" t="s">
        <v>670</v>
      </c>
      <c r="D121" s="384" t="s">
        <v>486</v>
      </c>
      <c r="E121" s="383" t="s">
        <v>201</v>
      </c>
      <c r="F121" s="384" t="s">
        <v>202</v>
      </c>
      <c r="G121" s="384"/>
      <c r="H121" s="384"/>
      <c r="I121" s="384" t="s">
        <v>108</v>
      </c>
      <c r="J121" s="476" t="s">
        <v>203</v>
      </c>
      <c r="K121" s="475" t="s">
        <v>126</v>
      </c>
      <c r="L121" s="493">
        <v>22080</v>
      </c>
      <c r="M121" s="491">
        <v>18582</v>
      </c>
      <c r="N121" s="509">
        <v>44221</v>
      </c>
      <c r="O121" s="388">
        <v>7</v>
      </c>
      <c r="P121" s="519">
        <f>M121*O121%+M121</f>
        <v>19882.740000000002</v>
      </c>
      <c r="Q121" s="387" t="s">
        <v>37</v>
      </c>
      <c r="R121" s="387"/>
      <c r="S121" s="385" t="s">
        <v>112</v>
      </c>
      <c r="T121" s="387">
        <v>77.42</v>
      </c>
      <c r="U121" s="397">
        <v>82.838999999999999</v>
      </c>
      <c r="V121" s="397" t="s">
        <v>113</v>
      </c>
      <c r="W121" s="396" t="s">
        <v>37</v>
      </c>
      <c r="X121" s="389" t="s">
        <v>142</v>
      </c>
      <c r="Y121" s="387" t="s">
        <v>142</v>
      </c>
      <c r="Z121" s="387" t="s">
        <v>142</v>
      </c>
      <c r="AA121" s="389">
        <v>44228</v>
      </c>
      <c r="AB121" s="389">
        <v>46053</v>
      </c>
      <c r="AC121" s="386" t="s">
        <v>37</v>
      </c>
      <c r="AD121" s="1088">
        <v>46023</v>
      </c>
      <c r="AE121" s="390" t="s">
        <v>142</v>
      </c>
      <c r="AF121" s="387" t="s">
        <v>142</v>
      </c>
      <c r="AG121" s="387" t="s">
        <v>142</v>
      </c>
      <c r="AH121" s="387" t="s">
        <v>142</v>
      </c>
      <c r="AI121" s="387" t="s">
        <v>142</v>
      </c>
      <c r="AJ121" s="389" t="s">
        <v>142</v>
      </c>
      <c r="AK121" s="389" t="s">
        <v>142</v>
      </c>
      <c r="AL121" s="555" t="s">
        <v>115</v>
      </c>
      <c r="AM121" s="392" t="s">
        <v>204</v>
      </c>
      <c r="AN121" s="396">
        <v>941135052</v>
      </c>
      <c r="AO121" s="396" t="s">
        <v>205</v>
      </c>
      <c r="AP121" s="392" t="s">
        <v>206</v>
      </c>
      <c r="AQ121" s="396">
        <v>628280595</v>
      </c>
      <c r="AR121" s="396" t="s">
        <v>207</v>
      </c>
      <c r="AS121" s="396" t="s">
        <v>37</v>
      </c>
      <c r="AT121" s="396">
        <v>941135052</v>
      </c>
      <c r="AU121" s="396" t="s">
        <v>208</v>
      </c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66"/>
      <c r="BJ121" s="66"/>
      <c r="BK121" s="66"/>
      <c r="BL121" s="66"/>
      <c r="BM121" s="66"/>
      <c r="BN121" s="66"/>
    </row>
    <row r="122" spans="1:131" s="322" customFormat="1" ht="28.5" hidden="1">
      <c r="B122" s="383">
        <v>31</v>
      </c>
      <c r="C122" s="383" t="s">
        <v>670</v>
      </c>
      <c r="D122" s="384" t="s">
        <v>702</v>
      </c>
      <c r="E122" s="383" t="s">
        <v>571</v>
      </c>
      <c r="F122" s="384" t="s">
        <v>572</v>
      </c>
      <c r="G122" s="384"/>
      <c r="H122" s="384"/>
      <c r="I122" s="384" t="s">
        <v>108</v>
      </c>
      <c r="J122" s="476" t="s">
        <v>573</v>
      </c>
      <c r="K122" s="475" t="s">
        <v>110</v>
      </c>
      <c r="L122" s="493">
        <v>32719.4</v>
      </c>
      <c r="M122" s="491">
        <v>20054.25</v>
      </c>
      <c r="N122" s="509">
        <v>44365</v>
      </c>
      <c r="O122" s="388">
        <v>7</v>
      </c>
      <c r="P122" s="519">
        <v>21458.05</v>
      </c>
      <c r="Q122" s="387" t="s">
        <v>35</v>
      </c>
      <c r="R122" s="387">
        <v>1002.71</v>
      </c>
      <c r="S122" s="385" t="s">
        <v>112</v>
      </c>
      <c r="T122" s="387" t="s">
        <v>165</v>
      </c>
      <c r="U122" s="397" t="s">
        <v>165</v>
      </c>
      <c r="V122" s="397" t="s">
        <v>113</v>
      </c>
      <c r="W122" s="396" t="s">
        <v>37</v>
      </c>
      <c r="X122" s="389" t="s">
        <v>142</v>
      </c>
      <c r="Y122" s="387" t="s">
        <v>142</v>
      </c>
      <c r="Z122" s="387" t="s">
        <v>142</v>
      </c>
      <c r="AA122" s="389">
        <v>44378</v>
      </c>
      <c r="AB122" s="389">
        <v>46203</v>
      </c>
      <c r="AC122" s="386" t="s">
        <v>37</v>
      </c>
      <c r="AD122" s="390" t="s">
        <v>142</v>
      </c>
      <c r="AE122" s="390" t="s">
        <v>142</v>
      </c>
      <c r="AF122" s="387" t="s">
        <v>142</v>
      </c>
      <c r="AG122" s="387" t="s">
        <v>142</v>
      </c>
      <c r="AH122" s="387" t="s">
        <v>142</v>
      </c>
      <c r="AI122" s="387" t="s">
        <v>142</v>
      </c>
      <c r="AJ122" s="389" t="s">
        <v>142</v>
      </c>
      <c r="AK122" s="389" t="s">
        <v>142</v>
      </c>
      <c r="AL122" s="385" t="s">
        <v>129</v>
      </c>
      <c r="AM122" s="392" t="s">
        <v>575</v>
      </c>
      <c r="AN122" s="396" t="s">
        <v>576</v>
      </c>
      <c r="AO122" s="396" t="s">
        <v>577</v>
      </c>
      <c r="AP122" s="392" t="s">
        <v>578</v>
      </c>
      <c r="AQ122" s="396">
        <v>922630946</v>
      </c>
      <c r="AR122" s="396" t="s">
        <v>579</v>
      </c>
      <c r="AS122" s="396" t="s">
        <v>37</v>
      </c>
      <c r="AT122" s="396" t="s">
        <v>37</v>
      </c>
      <c r="AU122" s="396" t="s">
        <v>580</v>
      </c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66"/>
      <c r="BJ122" s="66"/>
      <c r="BK122" s="66"/>
      <c r="BL122" s="66"/>
      <c r="BM122" s="66"/>
      <c r="BN122" s="66"/>
    </row>
    <row r="123" spans="1:131" s="322" customFormat="1" hidden="1">
      <c r="A123" s="66"/>
      <c r="B123" s="383" t="s">
        <v>103</v>
      </c>
      <c r="C123" s="383" t="s">
        <v>670</v>
      </c>
      <c r="D123" s="384" t="s">
        <v>226</v>
      </c>
      <c r="E123" s="383" t="s">
        <v>227</v>
      </c>
      <c r="F123" s="384" t="s">
        <v>228</v>
      </c>
      <c r="G123" s="384"/>
      <c r="H123" s="384"/>
      <c r="I123" s="384" t="s">
        <v>108</v>
      </c>
      <c r="J123" s="475" t="s">
        <v>229</v>
      </c>
      <c r="K123" s="475" t="s">
        <v>126</v>
      </c>
      <c r="L123" s="492">
        <v>12292.27</v>
      </c>
      <c r="M123" s="491">
        <v>10206.73</v>
      </c>
      <c r="N123" s="509">
        <v>43817</v>
      </c>
      <c r="O123" s="388">
        <v>7</v>
      </c>
      <c r="P123" s="519">
        <f>M123+M123*7%</f>
        <v>10921.2011</v>
      </c>
      <c r="Q123" s="387" t="s">
        <v>37</v>
      </c>
      <c r="R123" s="387"/>
      <c r="S123" s="385" t="s">
        <v>141</v>
      </c>
      <c r="T123" s="397">
        <v>489.92</v>
      </c>
      <c r="U123" s="397">
        <f>489.92+489.92*7%</f>
        <v>524.21440000000007</v>
      </c>
      <c r="V123" s="397" t="s">
        <v>113</v>
      </c>
      <c r="W123" s="396" t="s">
        <v>35</v>
      </c>
      <c r="X123" s="389">
        <v>44302</v>
      </c>
      <c r="Y123" s="401">
        <v>12606.73</v>
      </c>
      <c r="Z123" s="387">
        <f>Y123+(Y123*7%)</f>
        <v>13489.2011</v>
      </c>
      <c r="AA123" s="389">
        <v>43831</v>
      </c>
      <c r="AB123" s="389">
        <v>45657</v>
      </c>
      <c r="AC123" s="385" t="s">
        <v>37</v>
      </c>
      <c r="AD123" s="385" t="s">
        <v>142</v>
      </c>
      <c r="AE123" s="385" t="s">
        <v>142</v>
      </c>
      <c r="AF123" s="397" t="s">
        <v>142</v>
      </c>
      <c r="AG123" s="397" t="s">
        <v>142</v>
      </c>
      <c r="AH123" s="397"/>
      <c r="AI123" s="397"/>
      <c r="AJ123" s="389"/>
      <c r="AK123" s="389"/>
      <c r="AL123" s="555" t="s">
        <v>115</v>
      </c>
      <c r="AM123" s="394" t="s">
        <v>230</v>
      </c>
      <c r="AN123" s="395">
        <v>928710379</v>
      </c>
      <c r="AO123" s="386" t="s">
        <v>231</v>
      </c>
      <c r="AP123" s="394" t="s">
        <v>230</v>
      </c>
      <c r="AQ123" s="395">
        <v>928710379</v>
      </c>
      <c r="AR123" s="386" t="s">
        <v>232</v>
      </c>
      <c r="AS123" s="394" t="s">
        <v>230</v>
      </c>
      <c r="AT123" s="395">
        <v>639137050</v>
      </c>
      <c r="AU123" s="386" t="s">
        <v>233</v>
      </c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/>
      <c r="BH123" s="66"/>
      <c r="BI123" s="66"/>
      <c r="BJ123" s="66"/>
      <c r="BK123" s="66"/>
      <c r="BL123" s="66"/>
      <c r="BM123" s="66"/>
      <c r="BN123" s="66"/>
      <c r="BO123" s="66"/>
      <c r="BP123" s="66"/>
      <c r="BQ123" s="66"/>
      <c r="BR123" s="66"/>
      <c r="BS123" s="66"/>
      <c r="BT123" s="66"/>
      <c r="BU123" s="66"/>
      <c r="BV123" s="66"/>
      <c r="BW123" s="66"/>
      <c r="BX123" s="66"/>
      <c r="BY123" s="66"/>
      <c r="BZ123" s="66"/>
      <c r="CA123" s="66"/>
      <c r="CB123" s="66"/>
      <c r="CC123" s="66"/>
      <c r="CD123" s="66"/>
      <c r="CE123" s="66"/>
      <c r="CF123" s="66"/>
      <c r="CG123" s="66"/>
      <c r="CH123" s="66"/>
      <c r="CI123" s="66"/>
      <c r="CJ123" s="66"/>
      <c r="CK123" s="66"/>
      <c r="CL123" s="66"/>
      <c r="CM123" s="66"/>
      <c r="CN123" s="66"/>
      <c r="CO123" s="66"/>
      <c r="CP123" s="66"/>
      <c r="CQ123" s="66"/>
      <c r="CR123" s="66"/>
      <c r="CS123" s="66"/>
      <c r="CT123" s="66"/>
      <c r="CU123" s="66"/>
      <c r="CV123" s="66"/>
      <c r="CW123" s="66"/>
      <c r="CX123" s="66"/>
      <c r="CY123" s="66"/>
      <c r="CZ123" s="66"/>
      <c r="DA123" s="66"/>
      <c r="DB123" s="66"/>
      <c r="DC123" s="66"/>
      <c r="DD123" s="66"/>
      <c r="DE123" s="66"/>
      <c r="DF123" s="66"/>
      <c r="DG123" s="66"/>
      <c r="DH123" s="66"/>
      <c r="DI123" s="66"/>
      <c r="DJ123" s="66"/>
      <c r="DK123" s="66"/>
      <c r="DL123" s="66"/>
      <c r="DM123" s="66"/>
      <c r="DN123" s="66"/>
      <c r="DO123" s="66"/>
      <c r="DP123" s="66"/>
      <c r="DQ123" s="66"/>
      <c r="DR123" s="66"/>
      <c r="DS123" s="66"/>
      <c r="DT123" s="66"/>
      <c r="DU123" s="66"/>
      <c r="DV123" s="66"/>
      <c r="DW123" s="66"/>
      <c r="DX123" s="66"/>
      <c r="DY123" s="66"/>
      <c r="DZ123" s="66"/>
      <c r="EA123" s="66"/>
    </row>
    <row r="124" spans="1:131" s="322" customFormat="1" hidden="1">
      <c r="B124" s="383">
        <v>33</v>
      </c>
      <c r="C124" s="383" t="s">
        <v>670</v>
      </c>
      <c r="D124" s="400" t="s">
        <v>671</v>
      </c>
      <c r="E124" s="383" t="s">
        <v>703</v>
      </c>
      <c r="F124" s="384" t="s">
        <v>673</v>
      </c>
      <c r="G124" s="384"/>
      <c r="H124" s="384"/>
      <c r="I124" s="384" t="s">
        <v>172</v>
      </c>
      <c r="J124" s="477" t="s">
        <v>704</v>
      </c>
      <c r="K124" s="475" t="s">
        <v>126</v>
      </c>
      <c r="L124" s="492">
        <v>55689.32</v>
      </c>
      <c r="M124" s="491">
        <v>57360</v>
      </c>
      <c r="N124" s="509">
        <v>45323</v>
      </c>
      <c r="O124" s="388">
        <v>0.03</v>
      </c>
      <c r="P124" s="519">
        <v>57360</v>
      </c>
      <c r="Q124" s="387" t="s">
        <v>37</v>
      </c>
      <c r="R124" s="387"/>
      <c r="S124" s="385"/>
      <c r="T124" s="387"/>
      <c r="U124" s="387"/>
      <c r="V124" s="387"/>
      <c r="W124" s="396" t="s">
        <v>37</v>
      </c>
      <c r="X124" s="389"/>
      <c r="Y124" s="385"/>
      <c r="Z124" s="385"/>
      <c r="AA124" s="389">
        <v>45323</v>
      </c>
      <c r="AB124" s="389">
        <v>45657</v>
      </c>
      <c r="AC124" s="385" t="s">
        <v>37</v>
      </c>
      <c r="AD124" s="385"/>
      <c r="AE124" s="385"/>
      <c r="AF124" s="385"/>
      <c r="AG124" s="385"/>
      <c r="AH124" s="385"/>
      <c r="AI124" s="403">
        <v>5214.54</v>
      </c>
      <c r="AJ124" s="389"/>
      <c r="AK124" s="389"/>
      <c r="AL124" s="385" t="s">
        <v>172</v>
      </c>
      <c r="AM124" s="398" t="s">
        <v>675</v>
      </c>
      <c r="AN124" s="385">
        <v>922541351</v>
      </c>
      <c r="AO124" s="385" t="s">
        <v>676</v>
      </c>
      <c r="AP124" s="398" t="s">
        <v>677</v>
      </c>
      <c r="AQ124" s="385">
        <v>922541351</v>
      </c>
      <c r="AR124" s="385" t="s">
        <v>676</v>
      </c>
      <c r="AS124" s="398" t="s">
        <v>677</v>
      </c>
      <c r="AT124" s="385">
        <v>922541351</v>
      </c>
      <c r="AU124" s="396" t="s">
        <v>678</v>
      </c>
    </row>
    <row r="125" spans="1:131" hidden="1">
      <c r="A125" s="322"/>
      <c r="B125" s="383">
        <v>28</v>
      </c>
      <c r="C125" s="383" t="s">
        <v>670</v>
      </c>
      <c r="D125" s="384" t="s">
        <v>137</v>
      </c>
      <c r="E125" s="383" t="s">
        <v>705</v>
      </c>
      <c r="F125" s="384" t="s">
        <v>522</v>
      </c>
      <c r="G125" s="384"/>
      <c r="H125" s="384"/>
      <c r="I125" s="384" t="s">
        <v>108</v>
      </c>
      <c r="J125" s="474" t="s">
        <v>523</v>
      </c>
      <c r="K125" s="474" t="s">
        <v>126</v>
      </c>
      <c r="L125" s="491">
        <v>3769.5</v>
      </c>
      <c r="M125" s="491">
        <v>3600</v>
      </c>
      <c r="N125" s="509">
        <v>44553</v>
      </c>
      <c r="O125" s="388">
        <v>7</v>
      </c>
      <c r="P125" s="519">
        <f>M125+M125*7%</f>
        <v>3852</v>
      </c>
      <c r="Q125" s="387" t="s">
        <v>37</v>
      </c>
      <c r="R125" s="387"/>
      <c r="S125" s="385" t="s">
        <v>524</v>
      </c>
      <c r="T125" s="387"/>
      <c r="U125" s="387"/>
      <c r="V125" s="387" t="s">
        <v>113</v>
      </c>
      <c r="W125" s="396" t="s">
        <v>37</v>
      </c>
      <c r="X125" s="389" t="s">
        <v>142</v>
      </c>
      <c r="Y125" s="385" t="s">
        <v>142</v>
      </c>
      <c r="Z125" s="385"/>
      <c r="AA125" s="389">
        <v>44562</v>
      </c>
      <c r="AB125" s="389">
        <v>46387</v>
      </c>
      <c r="AC125" s="385" t="s">
        <v>37</v>
      </c>
      <c r="AD125" s="390"/>
      <c r="AE125" s="390"/>
      <c r="AF125" s="387"/>
      <c r="AG125" s="387"/>
      <c r="AH125" s="387"/>
      <c r="AI125" s="387"/>
      <c r="AJ125" s="389"/>
      <c r="AK125" s="389"/>
      <c r="AL125" s="555"/>
      <c r="AM125" s="396"/>
      <c r="AN125" s="385"/>
      <c r="AO125" s="396"/>
      <c r="AP125" s="396"/>
      <c r="AQ125" s="385"/>
      <c r="AR125" s="396" t="s">
        <v>525</v>
      </c>
      <c r="AS125" s="326" t="s">
        <v>526</v>
      </c>
      <c r="AT125" s="385">
        <v>947256540</v>
      </c>
      <c r="AU125" s="396" t="s">
        <v>527</v>
      </c>
      <c r="BO125" s="322"/>
      <c r="BP125" s="322"/>
      <c r="BQ125" s="322"/>
      <c r="BR125" s="322"/>
      <c r="BS125" s="322"/>
      <c r="BT125" s="322"/>
      <c r="BU125" s="322"/>
      <c r="BV125" s="322"/>
      <c r="BW125" s="322"/>
      <c r="BX125" s="322"/>
      <c r="BY125" s="322"/>
      <c r="BZ125" s="322"/>
      <c r="CA125" s="322"/>
      <c r="CB125" s="322"/>
      <c r="CC125" s="322"/>
      <c r="CD125" s="322"/>
      <c r="CE125" s="322"/>
      <c r="CF125" s="322"/>
      <c r="CG125" s="322"/>
      <c r="CH125" s="322"/>
      <c r="CI125" s="322"/>
      <c r="CJ125" s="322"/>
      <c r="CK125" s="322"/>
      <c r="CL125" s="322"/>
      <c r="CM125" s="322"/>
      <c r="CN125" s="322"/>
      <c r="CO125" s="322"/>
      <c r="CP125" s="322"/>
      <c r="CQ125" s="322"/>
      <c r="CR125" s="322"/>
      <c r="CS125" s="322"/>
      <c r="CT125" s="322"/>
      <c r="CU125" s="322"/>
      <c r="CV125" s="322"/>
      <c r="CW125" s="322"/>
      <c r="CX125" s="322"/>
      <c r="CY125" s="322"/>
      <c r="CZ125" s="322"/>
      <c r="DA125" s="322"/>
      <c r="DB125" s="322"/>
      <c r="DC125" s="322"/>
      <c r="DD125" s="322"/>
      <c r="DE125" s="322"/>
      <c r="DF125" s="322"/>
      <c r="DG125" s="322"/>
      <c r="DH125" s="322"/>
      <c r="DI125" s="322"/>
      <c r="DJ125" s="322"/>
      <c r="DK125" s="322"/>
      <c r="DL125" s="322"/>
      <c r="DM125" s="322"/>
      <c r="DN125" s="322"/>
      <c r="DO125" s="322"/>
      <c r="DP125" s="322"/>
      <c r="DQ125" s="322"/>
      <c r="DR125" s="322"/>
      <c r="DS125" s="322"/>
      <c r="DT125" s="322"/>
      <c r="DU125" s="322"/>
      <c r="DV125" s="322"/>
      <c r="DW125" s="322"/>
      <c r="DX125" s="322"/>
      <c r="DY125" s="322"/>
      <c r="DZ125" s="322"/>
      <c r="EA125" s="322"/>
    </row>
    <row r="126" spans="1:131" hidden="1">
      <c r="A126" s="322"/>
      <c r="B126" s="383">
        <v>24</v>
      </c>
      <c r="C126" s="383" t="s">
        <v>670</v>
      </c>
      <c r="D126" s="384" t="s">
        <v>706</v>
      </c>
      <c r="E126" s="383" t="s">
        <v>707</v>
      </c>
      <c r="F126" s="384" t="s">
        <v>708</v>
      </c>
      <c r="G126" s="384"/>
      <c r="H126" s="384"/>
      <c r="I126" s="384" t="s">
        <v>124</v>
      </c>
      <c r="J126" s="474" t="s">
        <v>709</v>
      </c>
      <c r="K126" s="475" t="s">
        <v>126</v>
      </c>
      <c r="L126" s="491">
        <v>6788.45</v>
      </c>
      <c r="M126" s="491">
        <v>5950</v>
      </c>
      <c r="N126" s="509">
        <v>44909</v>
      </c>
      <c r="O126" s="388">
        <v>7</v>
      </c>
      <c r="P126" s="519">
        <v>6366.5</v>
      </c>
      <c r="Q126" s="387" t="s">
        <v>37</v>
      </c>
      <c r="R126" s="387"/>
      <c r="S126" s="385" t="s">
        <v>524</v>
      </c>
      <c r="T126" s="387">
        <v>297.49</v>
      </c>
      <c r="U126" s="387">
        <v>318.31</v>
      </c>
      <c r="V126" s="387"/>
      <c r="W126" s="396"/>
      <c r="X126" s="389"/>
      <c r="Y126" s="385"/>
      <c r="Z126" s="385"/>
      <c r="AA126" s="389">
        <v>44927</v>
      </c>
      <c r="AB126" s="389">
        <v>46752</v>
      </c>
      <c r="AC126" s="385" t="s">
        <v>37</v>
      </c>
      <c r="AD126" s="390"/>
      <c r="AE126" s="390"/>
      <c r="AF126" s="387"/>
      <c r="AG126" s="387"/>
      <c r="AH126" s="397"/>
      <c r="AI126" s="387"/>
      <c r="AJ126" s="389"/>
      <c r="AK126" s="389"/>
      <c r="AL126" s="555"/>
      <c r="AM126" s="392"/>
      <c r="AN126" s="398" t="s">
        <v>710</v>
      </c>
      <c r="AO126" s="399" t="s">
        <v>711</v>
      </c>
      <c r="AP126" s="398" t="s">
        <v>712</v>
      </c>
      <c r="AQ126" s="396">
        <v>617567617</v>
      </c>
      <c r="AR126" s="385" t="s">
        <v>713</v>
      </c>
      <c r="AS126" s="398" t="s">
        <v>710</v>
      </c>
      <c r="AT126" s="396">
        <v>617567617</v>
      </c>
      <c r="AU126" s="385" t="s">
        <v>713</v>
      </c>
      <c r="BO126" s="322"/>
      <c r="BP126" s="322"/>
      <c r="BQ126" s="322"/>
      <c r="BR126" s="322"/>
      <c r="BS126" s="322"/>
      <c r="BT126" s="322"/>
      <c r="BU126" s="322"/>
      <c r="BV126" s="322"/>
      <c r="BW126" s="322"/>
      <c r="BX126" s="322"/>
      <c r="BY126" s="322"/>
      <c r="BZ126" s="322"/>
      <c r="CA126" s="322"/>
      <c r="CB126" s="322"/>
      <c r="CC126" s="322"/>
      <c r="CD126" s="322"/>
      <c r="CE126" s="322"/>
      <c r="CF126" s="322"/>
      <c r="CG126" s="322"/>
      <c r="CH126" s="322"/>
      <c r="CI126" s="322"/>
      <c r="CJ126" s="322"/>
      <c r="CK126" s="322"/>
      <c r="CL126" s="322"/>
      <c r="CM126" s="322"/>
      <c r="CN126" s="322"/>
      <c r="CO126" s="322"/>
      <c r="CP126" s="322"/>
      <c r="CQ126" s="322"/>
      <c r="CR126" s="322"/>
      <c r="CS126" s="322"/>
      <c r="CT126" s="322"/>
      <c r="CU126" s="322"/>
      <c r="CV126" s="322"/>
      <c r="CW126" s="322"/>
      <c r="CX126" s="322"/>
      <c r="CY126" s="322"/>
      <c r="CZ126" s="322"/>
      <c r="DA126" s="322"/>
      <c r="DB126" s="322"/>
      <c r="DC126" s="322"/>
      <c r="DD126" s="322"/>
      <c r="DE126" s="322"/>
      <c r="DF126" s="322"/>
      <c r="DG126" s="322"/>
      <c r="DH126" s="322"/>
      <c r="DI126" s="322"/>
      <c r="DJ126" s="322"/>
      <c r="DK126" s="322"/>
      <c r="DL126" s="322"/>
      <c r="DM126" s="322"/>
      <c r="DN126" s="322"/>
      <c r="DO126" s="322"/>
      <c r="DP126" s="322"/>
      <c r="DQ126" s="322"/>
      <c r="DR126" s="322"/>
      <c r="DS126" s="322"/>
      <c r="DT126" s="322"/>
      <c r="DU126" s="322"/>
      <c r="DV126" s="322"/>
      <c r="DW126" s="322"/>
      <c r="DX126" s="322"/>
      <c r="DY126" s="322"/>
      <c r="DZ126" s="322"/>
      <c r="EA126" s="322"/>
    </row>
    <row r="127" spans="1:131" s="322" customFormat="1" ht="42.75" hidden="1">
      <c r="A127" s="595"/>
      <c r="B127" s="383"/>
      <c r="C127" s="383" t="s">
        <v>670</v>
      </c>
      <c r="D127" s="400" t="s">
        <v>714</v>
      </c>
      <c r="E127" s="383" t="s">
        <v>715</v>
      </c>
      <c r="F127" s="384" t="s">
        <v>716</v>
      </c>
      <c r="G127" s="384"/>
      <c r="H127" s="384"/>
      <c r="I127" s="384" t="s">
        <v>172</v>
      </c>
      <c r="J127" s="477" t="s">
        <v>717</v>
      </c>
      <c r="K127" s="475" t="s">
        <v>126</v>
      </c>
      <c r="L127" s="492">
        <v>53767.7</v>
      </c>
      <c r="M127" s="491">
        <v>50762.48</v>
      </c>
      <c r="N127" s="509">
        <v>45496</v>
      </c>
      <c r="O127" s="388"/>
      <c r="P127" s="519">
        <v>51817.4</v>
      </c>
      <c r="Q127" s="387" t="s">
        <v>37</v>
      </c>
      <c r="R127" s="387"/>
      <c r="S127" s="385" t="s">
        <v>112</v>
      </c>
      <c r="T127" s="391" t="s">
        <v>718</v>
      </c>
      <c r="U127" s="387"/>
      <c r="V127" s="387" t="s">
        <v>179</v>
      </c>
      <c r="W127" s="396" t="s">
        <v>37</v>
      </c>
      <c r="X127" s="389"/>
      <c r="Y127" s="385"/>
      <c r="Z127" s="385"/>
      <c r="AA127" s="389">
        <v>45497</v>
      </c>
      <c r="AB127" s="389">
        <v>46226</v>
      </c>
      <c r="AC127" s="385" t="s">
        <v>37</v>
      </c>
      <c r="AD127" s="385"/>
      <c r="AE127" s="385"/>
      <c r="AF127" s="385"/>
      <c r="AG127" s="385"/>
      <c r="AH127" s="385"/>
      <c r="AI127" s="385"/>
      <c r="AJ127" s="389"/>
      <c r="AK127" s="389"/>
      <c r="AL127" s="385" t="s">
        <v>172</v>
      </c>
      <c r="AM127" s="690" t="s">
        <v>719</v>
      </c>
      <c r="AN127" s="385">
        <v>922778005</v>
      </c>
      <c r="AO127" s="385" t="s">
        <v>720</v>
      </c>
      <c r="AP127" s="398"/>
      <c r="AQ127" s="385"/>
      <c r="AR127" s="385"/>
      <c r="AS127" s="690" t="s">
        <v>721</v>
      </c>
      <c r="AT127" s="385"/>
      <c r="AU127" s="396" t="s">
        <v>722</v>
      </c>
      <c r="AV127" s="66"/>
      <c r="AW127" s="590"/>
      <c r="AX127" s="590"/>
      <c r="AY127" s="590"/>
      <c r="AZ127" s="590"/>
      <c r="BA127" s="590"/>
      <c r="BB127" s="590"/>
      <c r="BC127" s="590"/>
      <c r="BD127" s="590"/>
      <c r="BE127" s="590"/>
      <c r="BF127" s="590"/>
      <c r="BG127" s="590"/>
      <c r="BH127" s="590"/>
      <c r="BI127" s="590"/>
      <c r="BJ127" s="590"/>
      <c r="BK127" s="590"/>
      <c r="BL127" s="590"/>
      <c r="BM127" s="590"/>
      <c r="BN127" s="590"/>
      <c r="BO127" s="590"/>
      <c r="BP127" s="595"/>
      <c r="BQ127" s="595"/>
      <c r="BR127" s="595"/>
      <c r="BS127" s="595"/>
      <c r="BT127" s="595"/>
      <c r="BU127" s="595"/>
      <c r="BV127" s="595"/>
      <c r="BW127" s="595"/>
      <c r="BX127" s="595"/>
      <c r="BY127" s="595"/>
      <c r="BZ127" s="595"/>
      <c r="CA127" s="595"/>
      <c r="CB127" s="590"/>
      <c r="CC127" s="590"/>
      <c r="CD127" s="590"/>
      <c r="CE127" s="590"/>
      <c r="CF127" s="590"/>
      <c r="CG127" s="590"/>
      <c r="CH127" s="590"/>
      <c r="CI127" s="590"/>
      <c r="CJ127" s="590"/>
      <c r="CK127" s="590"/>
      <c r="CL127" s="590"/>
      <c r="CM127" s="590"/>
      <c r="CN127" s="590"/>
      <c r="CO127" s="590"/>
      <c r="CP127" s="590"/>
      <c r="CQ127" s="590"/>
      <c r="CR127" s="590"/>
      <c r="CS127" s="590"/>
      <c r="CT127" s="590"/>
      <c r="CU127" s="590"/>
      <c r="CV127" s="590"/>
      <c r="CW127" s="590"/>
      <c r="CX127" s="590"/>
      <c r="CY127" s="590"/>
      <c r="CZ127" s="590"/>
      <c r="DA127" s="590"/>
      <c r="DB127" s="595"/>
      <c r="DC127" s="595"/>
      <c r="DD127" s="595"/>
      <c r="DE127" s="595"/>
      <c r="DF127" s="595"/>
      <c r="DG127" s="595"/>
      <c r="DH127" s="595"/>
      <c r="DI127" s="595"/>
      <c r="DJ127" s="595"/>
      <c r="DK127" s="595"/>
      <c r="DL127" s="595"/>
      <c r="DM127" s="595"/>
      <c r="DN127" s="595"/>
      <c r="DO127" s="595"/>
      <c r="DP127" s="595"/>
      <c r="DQ127" s="595"/>
      <c r="DR127" s="595"/>
      <c r="DS127" s="595"/>
      <c r="DT127" s="595"/>
      <c r="DU127" s="595"/>
      <c r="DV127" s="595"/>
      <c r="DW127" s="595"/>
      <c r="DX127" s="595"/>
      <c r="DY127" s="595"/>
      <c r="DZ127" s="595"/>
      <c r="EA127" s="595"/>
    </row>
    <row r="128" spans="1:131" s="322" customFormat="1" ht="75" hidden="1">
      <c r="A128" s="321"/>
      <c r="B128" s="383">
        <v>27</v>
      </c>
      <c r="C128" s="383" t="s">
        <v>670</v>
      </c>
      <c r="D128" s="400" t="s">
        <v>234</v>
      </c>
      <c r="E128" s="383" t="s">
        <v>235</v>
      </c>
      <c r="F128" s="384" t="s">
        <v>236</v>
      </c>
      <c r="G128" s="384"/>
      <c r="H128" s="384"/>
      <c r="I128" s="384" t="s">
        <v>108</v>
      </c>
      <c r="J128" s="474" t="s">
        <v>237</v>
      </c>
      <c r="K128" s="474" t="s">
        <v>126</v>
      </c>
      <c r="L128" s="492">
        <v>8264.1</v>
      </c>
      <c r="M128" s="491">
        <v>8264.1</v>
      </c>
      <c r="N128" s="509">
        <v>44560</v>
      </c>
      <c r="O128" s="388">
        <v>7</v>
      </c>
      <c r="P128" s="519">
        <v>8842.58</v>
      </c>
      <c r="Q128" s="387" t="s">
        <v>37</v>
      </c>
      <c r="R128" s="387"/>
      <c r="S128" s="385" t="s">
        <v>112</v>
      </c>
      <c r="T128" s="387"/>
      <c r="U128" s="387"/>
      <c r="V128" s="387"/>
      <c r="W128" s="1051" t="s">
        <v>35</v>
      </c>
      <c r="X128" s="1052" t="s">
        <v>238</v>
      </c>
      <c r="Y128" s="1050" t="s">
        <v>239</v>
      </c>
      <c r="Z128" s="387">
        <v>9538.8799999999992</v>
      </c>
      <c r="AA128" s="389">
        <v>44562</v>
      </c>
      <c r="AB128" s="389">
        <v>46387</v>
      </c>
      <c r="AC128" s="385" t="s">
        <v>37</v>
      </c>
      <c r="AD128" s="390"/>
      <c r="AE128" s="390"/>
      <c r="AF128" s="387"/>
      <c r="AG128" s="387"/>
      <c r="AH128" s="387"/>
      <c r="AI128" s="387"/>
      <c r="AJ128" s="389"/>
      <c r="AK128" s="389"/>
      <c r="AL128" s="555"/>
      <c r="AM128" s="396" t="s">
        <v>240</v>
      </c>
      <c r="AN128" s="396" t="s">
        <v>241</v>
      </c>
      <c r="AO128" s="385" t="s">
        <v>134</v>
      </c>
      <c r="AP128" s="396" t="s">
        <v>242</v>
      </c>
      <c r="AQ128" s="396" t="s">
        <v>495</v>
      </c>
      <c r="AR128" s="385" t="s">
        <v>157</v>
      </c>
      <c r="AS128" s="398" t="s">
        <v>244</v>
      </c>
      <c r="AT128" s="385">
        <v>649506757</v>
      </c>
      <c r="AU128" s="385" t="s">
        <v>496</v>
      </c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66"/>
      <c r="BK128" s="66"/>
      <c r="BL128" s="66"/>
      <c r="BM128" s="66"/>
      <c r="BN128" s="66"/>
      <c r="BO128" s="321"/>
      <c r="BP128" s="321"/>
      <c r="BQ128" s="321"/>
      <c r="BR128" s="321"/>
      <c r="BS128" s="321"/>
      <c r="BT128" s="321"/>
      <c r="BU128" s="321"/>
      <c r="BV128" s="321"/>
      <c r="BW128" s="321"/>
      <c r="BX128" s="321"/>
      <c r="BY128" s="321"/>
      <c r="BZ128" s="321"/>
      <c r="CA128" s="321"/>
      <c r="CB128" s="321"/>
      <c r="CC128" s="321"/>
      <c r="CD128" s="321"/>
      <c r="CE128" s="321"/>
      <c r="CF128" s="321"/>
      <c r="CG128" s="321"/>
      <c r="CH128" s="321"/>
      <c r="CI128" s="321"/>
      <c r="CJ128" s="321"/>
      <c r="CK128" s="321"/>
      <c r="CL128" s="321"/>
      <c r="CM128" s="321"/>
      <c r="CN128" s="321"/>
      <c r="CO128" s="321"/>
      <c r="CP128" s="321"/>
      <c r="CQ128" s="321"/>
      <c r="CR128" s="321"/>
      <c r="CS128" s="321"/>
      <c r="CT128" s="321"/>
      <c r="CU128" s="321"/>
      <c r="CV128" s="321"/>
      <c r="CW128" s="321"/>
      <c r="CX128" s="321"/>
      <c r="CY128" s="321"/>
      <c r="CZ128" s="321"/>
      <c r="DA128" s="321"/>
      <c r="DB128" s="321"/>
      <c r="DC128" s="321"/>
      <c r="DD128" s="321"/>
      <c r="DE128" s="321"/>
      <c r="DF128" s="321"/>
      <c r="DG128" s="321"/>
      <c r="DH128" s="321"/>
      <c r="DI128" s="321"/>
      <c r="DJ128" s="321"/>
      <c r="DK128" s="321"/>
      <c r="DL128" s="321"/>
      <c r="DM128" s="321"/>
      <c r="DN128" s="321"/>
      <c r="DO128" s="321"/>
      <c r="DP128" s="321"/>
      <c r="DQ128" s="321"/>
      <c r="DR128" s="321"/>
      <c r="DS128" s="321"/>
      <c r="DT128" s="321"/>
      <c r="DU128" s="321"/>
      <c r="DV128" s="321"/>
      <c r="DW128" s="321"/>
      <c r="DX128" s="321"/>
      <c r="DY128" s="321"/>
      <c r="DZ128" s="321"/>
      <c r="EA128" s="321"/>
    </row>
    <row r="129" spans="1:131" s="581" customFormat="1" ht="15" hidden="1">
      <c r="B129" s="383" t="s">
        <v>124</v>
      </c>
      <c r="C129" s="383" t="s">
        <v>670</v>
      </c>
      <c r="D129" s="400" t="s">
        <v>671</v>
      </c>
      <c r="E129" s="383" t="s">
        <v>703</v>
      </c>
      <c r="F129" s="384" t="s">
        <v>673</v>
      </c>
      <c r="G129" s="384"/>
      <c r="H129" s="384"/>
      <c r="I129" s="384" t="s">
        <v>172</v>
      </c>
      <c r="J129" s="477" t="s">
        <v>723</v>
      </c>
      <c r="K129" s="475" t="s">
        <v>174</v>
      </c>
      <c r="L129" s="492">
        <v>136779.93</v>
      </c>
      <c r="M129" s="491">
        <v>136699.03</v>
      </c>
      <c r="N129" s="509">
        <v>45603</v>
      </c>
      <c r="O129" s="388">
        <v>0.03</v>
      </c>
      <c r="P129" s="519">
        <v>140800</v>
      </c>
      <c r="Q129" s="387" t="s">
        <v>35</v>
      </c>
      <c r="R129" s="387" t="s">
        <v>111</v>
      </c>
      <c r="S129" s="385" t="s">
        <v>428</v>
      </c>
      <c r="T129" s="387">
        <f>M129/24</f>
        <v>5695.7929166666663</v>
      </c>
      <c r="U129" s="387">
        <f>P129/24</f>
        <v>5866.666666666667</v>
      </c>
      <c r="V129" s="387" t="s">
        <v>113</v>
      </c>
      <c r="W129" s="396" t="s">
        <v>37</v>
      </c>
      <c r="X129" s="389"/>
      <c r="Y129" s="385"/>
      <c r="Z129" s="385"/>
      <c r="AA129" s="389">
        <v>45658</v>
      </c>
      <c r="AB129" s="389">
        <v>46387</v>
      </c>
      <c r="AC129" s="385" t="s">
        <v>35</v>
      </c>
      <c r="AD129" s="385" t="s">
        <v>175</v>
      </c>
      <c r="AE129" s="385" t="s">
        <v>37</v>
      </c>
      <c r="AF129" s="385"/>
      <c r="AG129" s="385"/>
      <c r="AH129" s="385"/>
      <c r="AI129" s="403"/>
      <c r="AJ129" s="389"/>
      <c r="AK129" s="389"/>
      <c r="AL129" s="385"/>
      <c r="AM129" s="690" t="s">
        <v>675</v>
      </c>
      <c r="AN129" s="385">
        <v>922541351</v>
      </c>
      <c r="AO129" s="385" t="s">
        <v>676</v>
      </c>
      <c r="AP129" s="398" t="s">
        <v>677</v>
      </c>
      <c r="AQ129" s="385">
        <v>922541351</v>
      </c>
      <c r="AR129" s="385" t="s">
        <v>676</v>
      </c>
      <c r="AS129" s="690" t="s">
        <v>677</v>
      </c>
      <c r="AT129" s="385">
        <v>922541351</v>
      </c>
      <c r="AU129" s="396" t="s">
        <v>678</v>
      </c>
      <c r="AV129" s="322"/>
    </row>
    <row r="130" spans="1:131" s="322" customFormat="1" ht="42.75" hidden="1">
      <c r="B130" s="383">
        <v>23</v>
      </c>
      <c r="C130" s="383" t="s">
        <v>670</v>
      </c>
      <c r="D130" s="384" t="s">
        <v>246</v>
      </c>
      <c r="E130" s="383" t="s">
        <v>247</v>
      </c>
      <c r="F130" s="384" t="s">
        <v>248</v>
      </c>
      <c r="G130" s="384"/>
      <c r="H130" s="384"/>
      <c r="I130" s="384" t="s">
        <v>124</v>
      </c>
      <c r="J130" s="474" t="s">
        <v>249</v>
      </c>
      <c r="K130" s="475" t="s">
        <v>126</v>
      </c>
      <c r="L130" s="491">
        <v>41171.129999999997</v>
      </c>
      <c r="M130" s="491">
        <v>33389.78</v>
      </c>
      <c r="N130" s="509">
        <v>44918</v>
      </c>
      <c r="O130" s="388">
        <v>7</v>
      </c>
      <c r="P130" s="519">
        <v>35727.07</v>
      </c>
      <c r="Q130" s="387" t="s">
        <v>37</v>
      </c>
      <c r="R130" s="387"/>
      <c r="S130" s="396" t="s">
        <v>112</v>
      </c>
      <c r="T130" s="391">
        <v>92.29</v>
      </c>
      <c r="U130" s="387"/>
      <c r="V130" s="387" t="s">
        <v>113</v>
      </c>
      <c r="W130" s="396" t="s">
        <v>35</v>
      </c>
      <c r="X130" s="389">
        <v>45336</v>
      </c>
      <c r="Y130" s="397">
        <v>38464.620000000003</v>
      </c>
      <c r="Z130" s="387">
        <v>41157.15</v>
      </c>
      <c r="AA130" s="389">
        <v>44927</v>
      </c>
      <c r="AB130" s="389">
        <v>46752</v>
      </c>
      <c r="AC130" s="385" t="s">
        <v>37</v>
      </c>
      <c r="AD130" s="390"/>
      <c r="AE130" s="390"/>
      <c r="AF130" s="387"/>
      <c r="AG130" s="387"/>
      <c r="AH130" s="397"/>
      <c r="AI130" s="387"/>
      <c r="AJ130" s="389"/>
      <c r="AK130" s="389"/>
      <c r="AL130" s="555"/>
      <c r="AM130" s="398" t="s">
        <v>250</v>
      </c>
      <c r="AN130" s="396" t="s">
        <v>251</v>
      </c>
      <c r="AO130" s="396" t="s">
        <v>252</v>
      </c>
      <c r="AP130" s="398" t="s">
        <v>253</v>
      </c>
      <c r="AQ130" s="385" t="s">
        <v>254</v>
      </c>
      <c r="AR130" s="396" t="s">
        <v>255</v>
      </c>
      <c r="AS130" s="385" t="s">
        <v>256</v>
      </c>
      <c r="AT130" s="398" t="s">
        <v>37</v>
      </c>
      <c r="AU130" s="385" t="s">
        <v>256</v>
      </c>
      <c r="AV130" s="327"/>
      <c r="AW130" s="327"/>
      <c r="AX130" s="327"/>
      <c r="AY130" s="327"/>
      <c r="AZ130" s="327"/>
      <c r="BA130" s="327"/>
      <c r="BB130" s="327"/>
      <c r="BC130" s="327"/>
      <c r="BD130" s="327"/>
      <c r="BE130" s="327"/>
      <c r="BF130" s="327"/>
      <c r="BG130" s="327"/>
      <c r="BH130" s="327"/>
      <c r="BI130" s="327"/>
      <c r="BJ130" s="327"/>
      <c r="BK130" s="327"/>
      <c r="BL130" s="327"/>
      <c r="BM130" s="327"/>
      <c r="BN130" s="327"/>
      <c r="BO130" s="327"/>
      <c r="BP130" s="327"/>
      <c r="BQ130" s="327"/>
      <c r="BR130" s="327"/>
      <c r="BS130" s="327"/>
      <c r="BT130" s="327"/>
      <c r="BU130" s="327"/>
      <c r="BV130" s="327"/>
      <c r="BW130" s="327"/>
      <c r="BX130" s="327"/>
      <c r="BY130" s="327"/>
      <c r="BZ130" s="327"/>
      <c r="CA130" s="327"/>
      <c r="CB130" s="327"/>
      <c r="CC130" s="327"/>
      <c r="CD130" s="327"/>
      <c r="CE130" s="327"/>
      <c r="CF130" s="327"/>
      <c r="CG130" s="327"/>
      <c r="CH130" s="327"/>
      <c r="CI130" s="327"/>
      <c r="CJ130" s="327"/>
      <c r="CK130" s="327"/>
      <c r="CL130" s="327"/>
      <c r="CM130" s="327"/>
      <c r="CN130" s="327"/>
      <c r="CO130" s="327"/>
      <c r="CP130" s="327"/>
      <c r="CQ130" s="327"/>
      <c r="CR130" s="327"/>
      <c r="CS130" s="327"/>
      <c r="CT130" s="327"/>
      <c r="CU130" s="327"/>
      <c r="CV130" s="327"/>
      <c r="CW130" s="327"/>
      <c r="CX130" s="327"/>
      <c r="CY130" s="327"/>
      <c r="CZ130" s="327"/>
      <c r="DA130" s="327"/>
      <c r="DB130" s="327"/>
      <c r="DC130" s="327"/>
      <c r="DD130" s="327"/>
      <c r="DE130" s="327"/>
      <c r="DF130" s="327"/>
      <c r="DG130" s="327"/>
      <c r="DH130" s="327"/>
      <c r="DI130" s="327"/>
      <c r="DJ130" s="327"/>
      <c r="DK130" s="327"/>
      <c r="DL130" s="327"/>
      <c r="DM130" s="327"/>
      <c r="DN130" s="327"/>
      <c r="DO130" s="327"/>
      <c r="DP130" s="327"/>
      <c r="DQ130" s="327"/>
      <c r="DR130" s="327"/>
      <c r="DS130" s="327"/>
      <c r="DT130" s="327"/>
      <c r="DU130" s="327"/>
      <c r="DV130" s="327"/>
      <c r="DW130" s="327"/>
      <c r="DX130" s="327"/>
      <c r="DY130" s="327"/>
      <c r="DZ130" s="327"/>
      <c r="EA130" s="327"/>
    </row>
    <row r="131" spans="1:131" s="321" customFormat="1" ht="25.5" hidden="1" customHeight="1">
      <c r="A131" s="66"/>
      <c r="B131" s="383">
        <v>26</v>
      </c>
      <c r="C131" s="383" t="s">
        <v>670</v>
      </c>
      <c r="D131" s="384" t="s">
        <v>689</v>
      </c>
      <c r="E131" s="383" t="s">
        <v>690</v>
      </c>
      <c r="F131" s="384" t="s">
        <v>691</v>
      </c>
      <c r="G131" s="384"/>
      <c r="H131" s="384"/>
      <c r="I131" s="384" t="s">
        <v>172</v>
      </c>
      <c r="J131" s="474" t="s">
        <v>724</v>
      </c>
      <c r="K131" s="474" t="s">
        <v>110</v>
      </c>
      <c r="L131" s="491">
        <v>88870.5</v>
      </c>
      <c r="M131" s="491">
        <v>88870.5</v>
      </c>
      <c r="N131" s="509">
        <v>45323</v>
      </c>
      <c r="O131" s="388">
        <v>7</v>
      </c>
      <c r="P131" s="519">
        <v>95091.44</v>
      </c>
      <c r="Q131" s="387" t="s">
        <v>35</v>
      </c>
      <c r="R131" s="387" t="s">
        <v>298</v>
      </c>
      <c r="S131" s="385" t="s">
        <v>112</v>
      </c>
      <c r="T131" s="387"/>
      <c r="U131" s="387"/>
      <c r="V131" s="387" t="s">
        <v>113</v>
      </c>
      <c r="W131" s="396" t="s">
        <v>37</v>
      </c>
      <c r="X131" s="389" t="s">
        <v>142</v>
      </c>
      <c r="Y131" s="385" t="s">
        <v>142</v>
      </c>
      <c r="Z131" s="385" t="s">
        <v>142</v>
      </c>
      <c r="AA131" s="389">
        <v>45323</v>
      </c>
      <c r="AB131" s="389">
        <v>46418</v>
      </c>
      <c r="AC131" s="385" t="s">
        <v>35</v>
      </c>
      <c r="AD131" s="385" t="s">
        <v>114</v>
      </c>
      <c r="AE131" s="385" t="s">
        <v>37</v>
      </c>
      <c r="AF131" s="397"/>
      <c r="AG131" s="397"/>
      <c r="AH131" s="397"/>
      <c r="AI131" s="397"/>
      <c r="AJ131" s="389"/>
      <c r="AK131" s="389"/>
      <c r="AL131" s="385" t="s">
        <v>172</v>
      </c>
      <c r="AM131" s="392" t="s">
        <v>693</v>
      </c>
      <c r="AN131" s="385">
        <v>922100530</v>
      </c>
      <c r="AO131" s="385" t="s">
        <v>694</v>
      </c>
      <c r="AP131" s="690" t="s">
        <v>695</v>
      </c>
      <c r="AQ131" s="385">
        <v>677919124</v>
      </c>
      <c r="AR131" s="385" t="s">
        <v>696</v>
      </c>
      <c r="AS131" s="690" t="s">
        <v>697</v>
      </c>
      <c r="AT131" s="385" t="s">
        <v>37</v>
      </c>
      <c r="AU131" s="385" t="s">
        <v>725</v>
      </c>
      <c r="AV131" s="79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66"/>
      <c r="BK131" s="66"/>
      <c r="BL131" s="66"/>
      <c r="BM131" s="66"/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  <c r="CB131" s="66"/>
      <c r="CC131" s="66"/>
      <c r="CD131" s="66"/>
      <c r="CE131" s="66"/>
      <c r="CF131" s="66"/>
      <c r="CG131" s="66"/>
      <c r="CH131" s="66"/>
      <c r="CI131" s="66"/>
      <c r="CJ131" s="66"/>
      <c r="CK131" s="66"/>
      <c r="CL131" s="66"/>
      <c r="CM131" s="66"/>
      <c r="CN131" s="66"/>
      <c r="CO131" s="66"/>
      <c r="CP131" s="66"/>
      <c r="CQ131" s="66"/>
      <c r="CR131" s="66"/>
      <c r="CS131" s="66"/>
      <c r="CT131" s="66"/>
      <c r="CU131" s="66"/>
      <c r="CV131" s="66"/>
      <c r="CW131" s="66"/>
      <c r="CX131" s="66"/>
      <c r="CY131" s="66"/>
      <c r="CZ131" s="66"/>
      <c r="DA131" s="66"/>
      <c r="DB131" s="66"/>
      <c r="DC131" s="66"/>
      <c r="DD131" s="66"/>
      <c r="DE131" s="66"/>
      <c r="DF131" s="66"/>
      <c r="DG131" s="66"/>
      <c r="DH131" s="66"/>
      <c r="DI131" s="66"/>
      <c r="DJ131" s="66"/>
      <c r="DK131" s="66"/>
      <c r="DL131" s="66"/>
      <c r="DM131" s="66"/>
      <c r="DN131" s="66"/>
      <c r="DO131" s="66"/>
      <c r="DP131" s="66"/>
      <c r="DQ131" s="66"/>
      <c r="DR131" s="66"/>
      <c r="DS131" s="66"/>
      <c r="DT131" s="66"/>
      <c r="DU131" s="66"/>
      <c r="DV131" s="66"/>
      <c r="DW131" s="66"/>
      <c r="DX131" s="66"/>
      <c r="DY131" s="66"/>
      <c r="DZ131" s="66"/>
      <c r="EA131" s="66"/>
    </row>
    <row r="132" spans="1:131" s="322" customFormat="1" hidden="1">
      <c r="A132" s="581"/>
      <c r="B132" s="903" t="s">
        <v>124</v>
      </c>
      <c r="C132" s="383" t="s">
        <v>670</v>
      </c>
      <c r="D132" s="474" t="s">
        <v>226</v>
      </c>
      <c r="E132" s="385" t="s">
        <v>227</v>
      </c>
      <c r="F132" s="475" t="s">
        <v>228</v>
      </c>
      <c r="G132" s="475"/>
      <c r="H132" s="475"/>
      <c r="I132" s="476" t="s">
        <v>172</v>
      </c>
      <c r="J132" s="475" t="s">
        <v>263</v>
      </c>
      <c r="K132" s="475" t="s">
        <v>126</v>
      </c>
      <c r="L132" s="492">
        <v>18534.599999999999</v>
      </c>
      <c r="M132" s="491">
        <v>15754.4</v>
      </c>
      <c r="N132" s="509">
        <v>45642</v>
      </c>
      <c r="O132" s="388">
        <v>7</v>
      </c>
      <c r="P132" s="519">
        <v>16857.21</v>
      </c>
      <c r="Q132" s="387" t="s">
        <v>37</v>
      </c>
      <c r="R132" s="387"/>
      <c r="S132" s="385" t="s">
        <v>141</v>
      </c>
      <c r="T132" s="387">
        <v>1189.92</v>
      </c>
      <c r="U132" s="397">
        <f>T132+(T132*7%)</f>
        <v>1273.2144000000001</v>
      </c>
      <c r="V132" s="397" t="s">
        <v>113</v>
      </c>
      <c r="W132" s="396" t="s">
        <v>37</v>
      </c>
      <c r="X132" s="389"/>
      <c r="Y132" s="401"/>
      <c r="Z132" s="619"/>
      <c r="AA132" s="389">
        <v>45658</v>
      </c>
      <c r="AB132" s="389">
        <v>47483</v>
      </c>
      <c r="AC132" s="385" t="s">
        <v>37</v>
      </c>
      <c r="AD132" s="385" t="s">
        <v>142</v>
      </c>
      <c r="AE132" s="390" t="s">
        <v>142</v>
      </c>
      <c r="AF132" s="397" t="s">
        <v>142</v>
      </c>
      <c r="AG132" s="397" t="s">
        <v>142</v>
      </c>
      <c r="AH132" s="397"/>
      <c r="AI132" s="397"/>
      <c r="AJ132" s="389"/>
      <c r="AK132" s="389"/>
      <c r="AL132" s="385" t="s">
        <v>172</v>
      </c>
      <c r="AM132" s="394" t="s">
        <v>230</v>
      </c>
      <c r="AN132" s="395">
        <v>928710379</v>
      </c>
      <c r="AO132" s="386" t="s">
        <v>231</v>
      </c>
      <c r="AP132" s="394" t="s">
        <v>230</v>
      </c>
      <c r="AQ132" s="395">
        <v>928710379</v>
      </c>
      <c r="AR132" s="386" t="s">
        <v>232</v>
      </c>
      <c r="AS132" s="394" t="s">
        <v>230</v>
      </c>
      <c r="AT132" s="395">
        <v>639137050</v>
      </c>
      <c r="AU132" s="386" t="s">
        <v>233</v>
      </c>
      <c r="AV132" s="66"/>
      <c r="AW132" s="602"/>
      <c r="AX132" s="602"/>
      <c r="AY132" s="602"/>
      <c r="AZ132" s="602"/>
      <c r="BA132" s="602"/>
      <c r="BB132" s="602"/>
      <c r="BC132" s="602"/>
      <c r="BD132" s="602"/>
      <c r="BE132" s="602"/>
      <c r="BF132" s="602"/>
      <c r="BG132" s="602"/>
      <c r="BH132" s="602"/>
      <c r="BI132" s="602"/>
      <c r="BJ132" s="602"/>
      <c r="BK132" s="602"/>
      <c r="BL132" s="602"/>
      <c r="BM132" s="602"/>
      <c r="BN132" s="602"/>
      <c r="BO132" s="581"/>
      <c r="BP132" s="581"/>
      <c r="BQ132" s="581"/>
      <c r="BR132" s="581"/>
      <c r="BS132" s="581"/>
      <c r="BT132" s="581"/>
      <c r="BU132" s="581"/>
      <c r="BV132" s="581"/>
      <c r="BW132" s="581"/>
      <c r="BX132" s="581"/>
      <c r="BY132" s="581"/>
      <c r="BZ132" s="581"/>
      <c r="CA132" s="581"/>
      <c r="CB132" s="581"/>
      <c r="CC132" s="581"/>
      <c r="CD132" s="581"/>
      <c r="CE132" s="581"/>
      <c r="CF132" s="581"/>
      <c r="CG132" s="581"/>
      <c r="CH132" s="581"/>
      <c r="CI132" s="581"/>
      <c r="CJ132" s="581"/>
      <c r="CK132" s="581"/>
      <c r="CL132" s="581"/>
      <c r="CM132" s="581"/>
      <c r="CN132" s="581"/>
      <c r="CO132" s="581"/>
      <c r="CP132" s="581"/>
      <c r="CQ132" s="581"/>
      <c r="CR132" s="581"/>
      <c r="CS132" s="581"/>
      <c r="CT132" s="581"/>
      <c r="CU132" s="581"/>
      <c r="CV132" s="581"/>
      <c r="CW132" s="581"/>
      <c r="CX132" s="581"/>
      <c r="CY132" s="581"/>
      <c r="CZ132" s="581"/>
      <c r="DA132" s="581"/>
      <c r="DB132" s="581"/>
      <c r="DC132" s="581"/>
      <c r="DD132" s="581"/>
      <c r="DE132" s="581"/>
      <c r="DF132" s="581"/>
      <c r="DG132" s="581"/>
      <c r="DH132" s="581"/>
      <c r="DI132" s="581"/>
      <c r="DJ132" s="581"/>
      <c r="DK132" s="581"/>
      <c r="DL132" s="581"/>
      <c r="DM132" s="581"/>
      <c r="DN132" s="581"/>
      <c r="DO132" s="581"/>
      <c r="DP132" s="581"/>
      <c r="DQ132" s="581"/>
      <c r="DR132" s="581"/>
      <c r="DS132" s="581"/>
      <c r="DT132" s="581"/>
      <c r="DU132" s="581"/>
      <c r="DV132" s="581"/>
      <c r="DW132" s="581"/>
      <c r="DX132" s="581"/>
      <c r="DY132" s="581"/>
      <c r="DZ132" s="581"/>
      <c r="EA132" s="581"/>
    </row>
    <row r="133" spans="1:131" s="322" customFormat="1" ht="16.5" hidden="1" customHeight="1">
      <c r="A133" s="581"/>
      <c r="B133" s="904" t="s">
        <v>124</v>
      </c>
      <c r="C133" s="383" t="s">
        <v>670</v>
      </c>
      <c r="D133" s="474" t="s">
        <v>226</v>
      </c>
      <c r="E133" s="385" t="s">
        <v>227</v>
      </c>
      <c r="F133" s="475" t="s">
        <v>228</v>
      </c>
      <c r="G133" s="475"/>
      <c r="H133" s="475"/>
      <c r="I133" s="476" t="s">
        <v>172</v>
      </c>
      <c r="J133" s="475" t="s">
        <v>263</v>
      </c>
      <c r="K133" s="475" t="s">
        <v>126</v>
      </c>
      <c r="L133" s="492">
        <v>18534.599999999999</v>
      </c>
      <c r="M133" s="491">
        <v>15754.4</v>
      </c>
      <c r="N133" s="509">
        <v>45642</v>
      </c>
      <c r="O133" s="388">
        <v>7</v>
      </c>
      <c r="P133" s="519">
        <v>16857.21</v>
      </c>
      <c r="Q133" s="387" t="s">
        <v>37</v>
      </c>
      <c r="R133" s="387"/>
      <c r="S133" s="385" t="s">
        <v>141</v>
      </c>
      <c r="T133" s="387">
        <v>395.32</v>
      </c>
      <c r="U133" s="397">
        <f>T133+(T133*7%)</f>
        <v>422.99239999999998</v>
      </c>
      <c r="V133" s="397" t="s">
        <v>113</v>
      </c>
      <c r="W133" s="396" t="s">
        <v>37</v>
      </c>
      <c r="X133" s="389"/>
      <c r="Y133" s="401"/>
      <c r="Z133" s="619"/>
      <c r="AA133" s="389">
        <v>45658</v>
      </c>
      <c r="AB133" s="389">
        <v>47483</v>
      </c>
      <c r="AC133" s="385" t="s">
        <v>37</v>
      </c>
      <c r="AD133" s="385" t="s">
        <v>142</v>
      </c>
      <c r="AE133" s="390" t="s">
        <v>142</v>
      </c>
      <c r="AF133" s="397" t="s">
        <v>142</v>
      </c>
      <c r="AG133" s="397" t="s">
        <v>142</v>
      </c>
      <c r="AH133" s="397"/>
      <c r="AI133" s="397"/>
      <c r="AJ133" s="389"/>
      <c r="AK133" s="389"/>
      <c r="AL133" s="385" t="s">
        <v>172</v>
      </c>
      <c r="AM133" s="394" t="s">
        <v>230</v>
      </c>
      <c r="AN133" s="395">
        <v>928710379</v>
      </c>
      <c r="AO133" s="386" t="s">
        <v>231</v>
      </c>
      <c r="AP133" s="394" t="s">
        <v>230</v>
      </c>
      <c r="AQ133" s="395">
        <v>928710379</v>
      </c>
      <c r="AR133" s="386" t="s">
        <v>232</v>
      </c>
      <c r="AS133" s="394" t="s">
        <v>230</v>
      </c>
      <c r="AT133" s="395">
        <v>639137050</v>
      </c>
      <c r="AU133" s="386" t="s">
        <v>233</v>
      </c>
      <c r="AV133" s="66"/>
      <c r="AW133" s="602"/>
      <c r="AX133" s="602"/>
      <c r="AY133" s="602"/>
      <c r="AZ133" s="602"/>
      <c r="BA133" s="602"/>
      <c r="BB133" s="602"/>
      <c r="BC133" s="602"/>
      <c r="BD133" s="602"/>
      <c r="BE133" s="602"/>
      <c r="BF133" s="602"/>
      <c r="BG133" s="602"/>
      <c r="BH133" s="602"/>
      <c r="BI133" s="602"/>
      <c r="BJ133" s="602"/>
      <c r="BK133" s="602"/>
      <c r="BL133" s="602"/>
      <c r="BM133" s="602"/>
      <c r="BN133" s="602"/>
      <c r="BO133" s="581"/>
      <c r="BP133" s="581"/>
      <c r="BQ133" s="581"/>
      <c r="BR133" s="581"/>
      <c r="BS133" s="581"/>
      <c r="BT133" s="581"/>
      <c r="BU133" s="581"/>
      <c r="BV133" s="581"/>
      <c r="BW133" s="581"/>
      <c r="BX133" s="581"/>
      <c r="BY133" s="581"/>
      <c r="BZ133" s="581"/>
      <c r="CA133" s="581"/>
      <c r="CB133" s="581"/>
      <c r="CC133" s="581"/>
      <c r="CD133" s="581"/>
      <c r="CE133" s="581"/>
      <c r="CF133" s="581"/>
      <c r="CG133" s="581"/>
      <c r="CH133" s="581"/>
      <c r="CI133" s="581"/>
      <c r="CJ133" s="581"/>
      <c r="CK133" s="581"/>
      <c r="CL133" s="581"/>
      <c r="CM133" s="581"/>
      <c r="CN133" s="581"/>
      <c r="CO133" s="581"/>
      <c r="CP133" s="581"/>
      <c r="CQ133" s="581"/>
      <c r="CR133" s="581"/>
      <c r="CS133" s="581"/>
      <c r="CT133" s="581"/>
      <c r="CU133" s="581"/>
      <c r="CV133" s="581"/>
      <c r="CW133" s="581"/>
      <c r="CX133" s="581"/>
      <c r="CY133" s="581"/>
      <c r="CZ133" s="581"/>
      <c r="DA133" s="581"/>
      <c r="DB133" s="581"/>
      <c r="DC133" s="581"/>
      <c r="DD133" s="581"/>
      <c r="DE133" s="581"/>
      <c r="DF133" s="581"/>
      <c r="DG133" s="581"/>
      <c r="DH133" s="581"/>
      <c r="DI133" s="581"/>
      <c r="DJ133" s="581"/>
      <c r="DK133" s="581"/>
      <c r="DL133" s="581"/>
      <c r="DM133" s="581"/>
      <c r="DN133" s="581"/>
      <c r="DO133" s="581"/>
      <c r="DP133" s="581"/>
      <c r="DQ133" s="581"/>
      <c r="DR133" s="581"/>
      <c r="DS133" s="581"/>
      <c r="DT133" s="581"/>
      <c r="DU133" s="581"/>
      <c r="DV133" s="581"/>
      <c r="DW133" s="581"/>
      <c r="DX133" s="581"/>
      <c r="DY133" s="581"/>
      <c r="DZ133" s="581"/>
      <c r="EA133" s="581"/>
    </row>
    <row r="134" spans="1:131" s="322" customFormat="1" ht="33" hidden="1" customHeight="1">
      <c r="A134" s="321"/>
      <c r="B134" s="702">
        <v>25</v>
      </c>
      <c r="C134" s="383" t="s">
        <v>670</v>
      </c>
      <c r="D134" s="384" t="s">
        <v>679</v>
      </c>
      <c r="E134" s="383" t="s">
        <v>726</v>
      </c>
      <c r="F134" s="384" t="s">
        <v>681</v>
      </c>
      <c r="G134" s="384"/>
      <c r="H134" s="384"/>
      <c r="I134" s="384" t="s">
        <v>172</v>
      </c>
      <c r="J134" s="475" t="s">
        <v>727</v>
      </c>
      <c r="K134" s="475" t="s">
        <v>110</v>
      </c>
      <c r="L134" s="519">
        <v>212280</v>
      </c>
      <c r="M134" s="491">
        <v>186528.24</v>
      </c>
      <c r="N134" s="509">
        <v>45302</v>
      </c>
      <c r="O134" s="388">
        <v>7</v>
      </c>
      <c r="P134" s="519">
        <v>200568</v>
      </c>
      <c r="Q134" s="387" t="s">
        <v>35</v>
      </c>
      <c r="R134" s="387" t="s">
        <v>298</v>
      </c>
      <c r="S134" s="385" t="s">
        <v>112</v>
      </c>
      <c r="T134" s="387"/>
      <c r="U134" s="387"/>
      <c r="V134" s="387" t="s">
        <v>113</v>
      </c>
      <c r="W134" s="396" t="s">
        <v>37</v>
      </c>
      <c r="X134" s="389"/>
      <c r="Y134" s="385"/>
      <c r="Z134" s="385"/>
      <c r="AA134" s="389">
        <v>45302</v>
      </c>
      <c r="AB134" s="389">
        <v>46032</v>
      </c>
      <c r="AC134" s="385" t="s">
        <v>35</v>
      </c>
      <c r="AD134" s="396" t="s">
        <v>728</v>
      </c>
      <c r="AE134" s="385" t="s">
        <v>35</v>
      </c>
      <c r="AF134" s="397"/>
      <c r="AG134" s="397">
        <v>53651.94</v>
      </c>
      <c r="AH134" s="397"/>
      <c r="AI134" s="397"/>
      <c r="AJ134" s="389">
        <v>46033</v>
      </c>
      <c r="AK134" s="389">
        <v>46183</v>
      </c>
      <c r="AL134" s="385" t="s">
        <v>172</v>
      </c>
      <c r="AM134" s="393" t="s">
        <v>683</v>
      </c>
      <c r="AN134" s="393" t="s">
        <v>729</v>
      </c>
      <c r="AO134" s="386" t="s">
        <v>685</v>
      </c>
      <c r="AP134" s="1044" t="s">
        <v>686</v>
      </c>
      <c r="AQ134" s="395">
        <v>628148027</v>
      </c>
      <c r="AR134" s="386" t="s">
        <v>687</v>
      </c>
      <c r="AS134" s="394"/>
      <c r="AT134" s="395"/>
      <c r="AU134" s="393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/>
      <c r="BO134" s="66"/>
      <c r="BP134" s="321"/>
      <c r="BQ134" s="321"/>
      <c r="BR134" s="321"/>
      <c r="BS134" s="321"/>
      <c r="BT134" s="321"/>
      <c r="BU134" s="321"/>
      <c r="BV134" s="321"/>
      <c r="BW134" s="321"/>
      <c r="BX134" s="321"/>
      <c r="BY134" s="321"/>
      <c r="BZ134" s="321"/>
      <c r="CA134" s="321"/>
      <c r="CB134" s="321"/>
      <c r="CC134" s="321"/>
      <c r="CD134" s="321"/>
      <c r="CE134" s="321"/>
      <c r="CF134" s="321"/>
      <c r="CG134" s="321"/>
      <c r="CH134" s="321"/>
      <c r="CI134" s="321"/>
      <c r="CJ134" s="321"/>
      <c r="CK134" s="321"/>
      <c r="CL134" s="321"/>
      <c r="CM134" s="321"/>
      <c r="CN134" s="321"/>
      <c r="CO134" s="321"/>
      <c r="CP134" s="321"/>
      <c r="CQ134" s="321"/>
      <c r="CR134" s="321"/>
      <c r="CS134" s="321"/>
      <c r="CT134" s="321"/>
      <c r="CU134" s="321"/>
      <c r="CV134" s="321"/>
      <c r="CW134" s="321"/>
      <c r="CX134" s="321"/>
      <c r="CY134" s="321"/>
      <c r="CZ134" s="321"/>
      <c r="DA134" s="321"/>
      <c r="DB134" s="321"/>
      <c r="DC134" s="321"/>
      <c r="DD134" s="321"/>
      <c r="DE134" s="321"/>
      <c r="DF134" s="321"/>
      <c r="DG134" s="321"/>
      <c r="DH134" s="321"/>
      <c r="DI134" s="321"/>
      <c r="DJ134" s="321"/>
      <c r="DK134" s="321"/>
      <c r="DL134" s="321"/>
      <c r="DM134" s="321"/>
      <c r="DN134" s="321"/>
      <c r="DO134" s="321"/>
      <c r="DP134" s="321"/>
      <c r="DQ134" s="321"/>
      <c r="DR134" s="321"/>
      <c r="DS134" s="321"/>
      <c r="DT134" s="321"/>
      <c r="DU134" s="321"/>
      <c r="DV134" s="321"/>
      <c r="DW134" s="321"/>
      <c r="DX134" s="321"/>
      <c r="DY134" s="321"/>
      <c r="DZ134" s="321"/>
      <c r="EA134" s="321"/>
    </row>
    <row r="135" spans="1:131" s="322" customFormat="1" ht="33" hidden="1" customHeight="1">
      <c r="A135" s="321"/>
      <c r="B135" s="702" t="s">
        <v>124</v>
      </c>
      <c r="C135" s="383" t="s">
        <v>670</v>
      </c>
      <c r="D135" s="384" t="s">
        <v>642</v>
      </c>
      <c r="E135" s="383" t="s">
        <v>730</v>
      </c>
      <c r="F135" s="384" t="s">
        <v>731</v>
      </c>
      <c r="G135" s="384"/>
      <c r="H135" s="384"/>
      <c r="I135" s="384" t="s">
        <v>172</v>
      </c>
      <c r="J135" s="475" t="s">
        <v>732</v>
      </c>
      <c r="K135" s="475" t="s">
        <v>174</v>
      </c>
      <c r="L135" s="519">
        <v>1116949.58</v>
      </c>
      <c r="M135" s="491">
        <v>1115832.6299999999</v>
      </c>
      <c r="N135" s="509">
        <v>45715</v>
      </c>
      <c r="O135" s="388">
        <v>0</v>
      </c>
      <c r="P135" s="519">
        <v>1115832.6299999999</v>
      </c>
      <c r="Q135" s="387" t="s">
        <v>77</v>
      </c>
      <c r="R135" s="387" t="s">
        <v>111</v>
      </c>
      <c r="S135" s="385" t="s">
        <v>428</v>
      </c>
      <c r="T135" s="387">
        <v>92986.05</v>
      </c>
      <c r="U135" s="387">
        <v>92986.05</v>
      </c>
      <c r="V135" s="387" t="s">
        <v>179</v>
      </c>
      <c r="W135" s="396" t="s">
        <v>37</v>
      </c>
      <c r="X135" s="389"/>
      <c r="Y135" s="385"/>
      <c r="Z135" s="385"/>
      <c r="AA135" s="389">
        <v>45717</v>
      </c>
      <c r="AB135" s="705">
        <v>46081</v>
      </c>
      <c r="AC135" s="1085" t="s">
        <v>35</v>
      </c>
      <c r="AD135" s="1085" t="s">
        <v>225</v>
      </c>
      <c r="AE135" s="1085" t="s">
        <v>35</v>
      </c>
      <c r="AF135" s="1086">
        <v>1115832.6299999999</v>
      </c>
      <c r="AG135" s="1086">
        <v>1115832.6299999999</v>
      </c>
      <c r="AH135" s="397"/>
      <c r="AI135" s="397"/>
      <c r="AJ135" s="389">
        <v>46082</v>
      </c>
      <c r="AK135" s="389">
        <v>46446</v>
      </c>
      <c r="AL135" s="385" t="s">
        <v>172</v>
      </c>
      <c r="AM135" s="393"/>
      <c r="AN135" s="393"/>
      <c r="AO135" s="386" t="s">
        <v>733</v>
      </c>
      <c r="AP135" s="706" t="s">
        <v>734</v>
      </c>
      <c r="AQ135" s="386" t="s">
        <v>735</v>
      </c>
      <c r="AR135" s="393" t="s">
        <v>736</v>
      </c>
      <c r="AS135" s="1044" t="s">
        <v>737</v>
      </c>
      <c r="AT135" s="395"/>
      <c r="AU135" s="393" t="s">
        <v>738</v>
      </c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321"/>
      <c r="BQ135" s="321"/>
      <c r="BR135" s="321"/>
      <c r="BS135" s="321"/>
      <c r="BT135" s="321"/>
      <c r="BU135" s="321"/>
      <c r="BV135" s="321"/>
      <c r="BW135" s="321"/>
      <c r="BX135" s="321"/>
      <c r="BY135" s="321"/>
      <c r="BZ135" s="321"/>
      <c r="CA135" s="321"/>
      <c r="CB135" s="321"/>
      <c r="CC135" s="321"/>
      <c r="CD135" s="321"/>
      <c r="CE135" s="321"/>
      <c r="CF135" s="321"/>
      <c r="CG135" s="321"/>
      <c r="CH135" s="321"/>
      <c r="CI135" s="321"/>
      <c r="CJ135" s="321"/>
      <c r="CK135" s="321"/>
      <c r="CL135" s="321"/>
      <c r="CM135" s="321"/>
      <c r="CN135" s="321"/>
      <c r="CO135" s="321"/>
      <c r="CP135" s="321"/>
      <c r="CQ135" s="321"/>
      <c r="CR135" s="321"/>
      <c r="CS135" s="321"/>
      <c r="CT135" s="321"/>
      <c r="CU135" s="321"/>
      <c r="CV135" s="321"/>
      <c r="CW135" s="321"/>
      <c r="CX135" s="321"/>
      <c r="CY135" s="321"/>
      <c r="CZ135" s="321"/>
      <c r="DA135" s="321"/>
      <c r="DB135" s="321"/>
      <c r="DC135" s="321"/>
      <c r="DD135" s="321"/>
      <c r="DE135" s="321"/>
      <c r="DF135" s="321"/>
      <c r="DG135" s="321"/>
      <c r="DH135" s="321"/>
      <c r="DI135" s="321"/>
      <c r="DJ135" s="321"/>
      <c r="DK135" s="321"/>
      <c r="DL135" s="321"/>
      <c r="DM135" s="321"/>
      <c r="DN135" s="321"/>
      <c r="DO135" s="321"/>
      <c r="DP135" s="321"/>
      <c r="DQ135" s="321"/>
      <c r="DR135" s="321"/>
      <c r="DS135" s="321"/>
      <c r="DT135" s="321"/>
      <c r="DU135" s="321"/>
      <c r="DV135" s="321"/>
      <c r="DW135" s="321"/>
      <c r="DX135" s="321"/>
      <c r="DY135" s="321"/>
      <c r="DZ135" s="321"/>
      <c r="EA135" s="321"/>
    </row>
    <row r="136" spans="1:131" s="322" customFormat="1" ht="29.25" hidden="1" customHeight="1">
      <c r="B136" s="526" t="s">
        <v>103</v>
      </c>
      <c r="C136" s="527" t="s">
        <v>739</v>
      </c>
      <c r="D136" s="529" t="s">
        <v>137</v>
      </c>
      <c r="E136" s="526" t="s">
        <v>138</v>
      </c>
      <c r="F136" s="529" t="s">
        <v>139</v>
      </c>
      <c r="G136" s="529"/>
      <c r="H136" s="529"/>
      <c r="I136" s="529" t="s">
        <v>108</v>
      </c>
      <c r="J136" s="529" t="s">
        <v>140</v>
      </c>
      <c r="K136" s="530" t="s">
        <v>126</v>
      </c>
      <c r="L136" s="532">
        <v>5880</v>
      </c>
      <c r="M136" s="532">
        <v>4200</v>
      </c>
      <c r="N136" s="533">
        <v>43475</v>
      </c>
      <c r="O136" s="534">
        <v>7</v>
      </c>
      <c r="P136" s="535">
        <f>M136*O136%+M136</f>
        <v>4494</v>
      </c>
      <c r="Q136" s="536" t="s">
        <v>37</v>
      </c>
      <c r="R136" s="536"/>
      <c r="S136" s="527" t="s">
        <v>141</v>
      </c>
      <c r="T136" s="536">
        <v>350</v>
      </c>
      <c r="U136" s="536">
        <v>372.75</v>
      </c>
      <c r="V136" s="536" t="s">
        <v>113</v>
      </c>
      <c r="W136" s="537" t="s">
        <v>37</v>
      </c>
      <c r="X136" s="539" t="s">
        <v>142</v>
      </c>
      <c r="Y136" s="527" t="s">
        <v>142</v>
      </c>
      <c r="Z136" s="527" t="s">
        <v>142</v>
      </c>
      <c r="AA136" s="539">
        <v>43475</v>
      </c>
      <c r="AB136" s="539">
        <v>44570</v>
      </c>
      <c r="AC136" s="527" t="s">
        <v>35</v>
      </c>
      <c r="AD136" s="540" t="s">
        <v>114</v>
      </c>
      <c r="AE136" s="527" t="s">
        <v>35</v>
      </c>
      <c r="AF136" s="536">
        <v>4200</v>
      </c>
      <c r="AG136" s="536">
        <v>4494</v>
      </c>
      <c r="AH136" s="536">
        <v>350</v>
      </c>
      <c r="AI136" s="536">
        <v>372.75</v>
      </c>
      <c r="AJ136" s="539">
        <v>44571</v>
      </c>
      <c r="AK136" s="539">
        <v>45300</v>
      </c>
      <c r="AL136" s="556" t="s">
        <v>115</v>
      </c>
      <c r="AM136" s="541" t="s">
        <v>143</v>
      </c>
      <c r="AN136" s="578" t="s">
        <v>144</v>
      </c>
      <c r="AO136" s="537" t="s">
        <v>145</v>
      </c>
      <c r="AP136" s="541" t="s">
        <v>146</v>
      </c>
      <c r="AQ136" s="703"/>
      <c r="AR136" s="527" t="s">
        <v>148</v>
      </c>
      <c r="AS136" s="541" t="s">
        <v>143</v>
      </c>
      <c r="AT136" s="537" t="s">
        <v>147</v>
      </c>
      <c r="AU136" s="527" t="s">
        <v>149</v>
      </c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</row>
    <row r="137" spans="1:131" s="322" customFormat="1" hidden="1">
      <c r="B137" s="526" t="s">
        <v>103</v>
      </c>
      <c r="C137" s="527" t="s">
        <v>739</v>
      </c>
      <c r="D137" s="529" t="s">
        <v>150</v>
      </c>
      <c r="E137" s="526" t="s">
        <v>151</v>
      </c>
      <c r="F137" s="529" t="s">
        <v>152</v>
      </c>
      <c r="G137" s="529"/>
      <c r="H137" s="529"/>
      <c r="I137" s="529" t="s">
        <v>108</v>
      </c>
      <c r="J137" s="529" t="s">
        <v>153</v>
      </c>
      <c r="K137" s="530" t="s">
        <v>126</v>
      </c>
      <c r="L137" s="531">
        <v>8100</v>
      </c>
      <c r="M137" s="532">
        <v>7200</v>
      </c>
      <c r="N137" s="533">
        <v>43476</v>
      </c>
      <c r="O137" s="534">
        <v>7</v>
      </c>
      <c r="P137" s="535">
        <f>M137*O137%+M137</f>
        <v>7704</v>
      </c>
      <c r="Q137" s="536" t="s">
        <v>37</v>
      </c>
      <c r="R137" s="536"/>
      <c r="S137" s="527" t="s">
        <v>112</v>
      </c>
      <c r="T137" s="536">
        <v>100</v>
      </c>
      <c r="U137" s="542">
        <v>106.5</v>
      </c>
      <c r="V137" s="542" t="s">
        <v>154</v>
      </c>
      <c r="W137" s="537" t="s">
        <v>35</v>
      </c>
      <c r="X137" s="539">
        <v>44571</v>
      </c>
      <c r="Y137" s="536">
        <v>5040</v>
      </c>
      <c r="Z137" s="536">
        <v>5392.8</v>
      </c>
      <c r="AA137" s="539">
        <v>43476</v>
      </c>
      <c r="AB137" s="539">
        <v>44571</v>
      </c>
      <c r="AC137" s="527" t="s">
        <v>35</v>
      </c>
      <c r="AD137" s="540" t="s">
        <v>114</v>
      </c>
      <c r="AE137" s="540" t="s">
        <v>35</v>
      </c>
      <c r="AF137" s="542">
        <v>4800</v>
      </c>
      <c r="AG137" s="536">
        <f>4800*7%+(4800)</f>
        <v>5136</v>
      </c>
      <c r="AH137" s="536">
        <v>100</v>
      </c>
      <c r="AI137" s="542">
        <f>100*7%+100</f>
        <v>107</v>
      </c>
      <c r="AJ137" s="539">
        <v>44572</v>
      </c>
      <c r="AK137" s="539">
        <v>45301</v>
      </c>
      <c r="AL137" s="556" t="s">
        <v>115</v>
      </c>
      <c r="AM137" s="547" t="s">
        <v>740</v>
      </c>
      <c r="AN137" s="527">
        <v>686047716</v>
      </c>
      <c r="AO137" s="527" t="s">
        <v>741</v>
      </c>
      <c r="AP137" s="527" t="s">
        <v>157</v>
      </c>
      <c r="AQ137" s="527" t="s">
        <v>742</v>
      </c>
      <c r="AR137" s="527" t="s">
        <v>37</v>
      </c>
      <c r="AS137" s="548" t="s">
        <v>159</v>
      </c>
      <c r="AT137" s="527">
        <v>618860579</v>
      </c>
      <c r="AU137" s="527" t="s">
        <v>160</v>
      </c>
    </row>
    <row r="138" spans="1:131" s="322" customFormat="1" ht="28.5" hidden="1">
      <c r="B138" s="526" t="s">
        <v>103</v>
      </c>
      <c r="C138" s="527" t="s">
        <v>739</v>
      </c>
      <c r="D138" s="529" t="s">
        <v>487</v>
      </c>
      <c r="E138" s="526" t="s">
        <v>277</v>
      </c>
      <c r="F138" s="528" t="s">
        <v>743</v>
      </c>
      <c r="G138" s="528"/>
      <c r="H138" s="528"/>
      <c r="I138" s="529" t="s">
        <v>108</v>
      </c>
      <c r="J138" s="529" t="s">
        <v>489</v>
      </c>
      <c r="K138" s="530" t="s">
        <v>110</v>
      </c>
      <c r="L138" s="532">
        <v>57780.47</v>
      </c>
      <c r="M138" s="532">
        <v>45500</v>
      </c>
      <c r="N138" s="533">
        <v>44221</v>
      </c>
      <c r="O138" s="534">
        <v>7</v>
      </c>
      <c r="P138" s="535">
        <v>48685</v>
      </c>
      <c r="Q138" s="536" t="s">
        <v>35</v>
      </c>
      <c r="R138" s="536" t="s">
        <v>298</v>
      </c>
      <c r="S138" s="527" t="s">
        <v>112</v>
      </c>
      <c r="T138" s="551" t="s">
        <v>112</v>
      </c>
      <c r="U138" s="527"/>
      <c r="V138" s="527" t="s">
        <v>113</v>
      </c>
      <c r="W138" s="537" t="s">
        <v>35</v>
      </c>
      <c r="X138" s="539">
        <v>44652</v>
      </c>
      <c r="Y138" s="536">
        <v>58093.69</v>
      </c>
      <c r="Z138" s="536">
        <f>Y138+(Y138*7%)</f>
        <v>62160.248300000007</v>
      </c>
      <c r="AA138" s="539">
        <v>44228</v>
      </c>
      <c r="AB138" s="539">
        <v>44957</v>
      </c>
      <c r="AC138" s="527" t="s">
        <v>35</v>
      </c>
      <c r="AD138" s="527" t="s">
        <v>490</v>
      </c>
      <c r="AE138" s="527" t="s">
        <v>35</v>
      </c>
      <c r="AF138" s="527" t="s">
        <v>142</v>
      </c>
      <c r="AG138" s="527" t="s">
        <v>142</v>
      </c>
      <c r="AH138" s="527" t="s">
        <v>491</v>
      </c>
      <c r="AI138" s="527" t="s">
        <v>142</v>
      </c>
      <c r="AJ138" s="539">
        <v>44958</v>
      </c>
      <c r="AK138" s="539">
        <v>45504</v>
      </c>
      <c r="AL138" s="556" t="s">
        <v>115</v>
      </c>
      <c r="AM138" s="552" t="s">
        <v>280</v>
      </c>
      <c r="AN138" s="537" t="s">
        <v>281</v>
      </c>
      <c r="AO138" s="527" t="s">
        <v>282</v>
      </c>
      <c r="AP138" s="541" t="s">
        <v>280</v>
      </c>
      <c r="AQ138" s="537" t="s">
        <v>281</v>
      </c>
      <c r="AR138" s="537" t="s">
        <v>283</v>
      </c>
      <c r="AS138" s="541" t="s">
        <v>284</v>
      </c>
      <c r="AT138" s="537" t="s">
        <v>494</v>
      </c>
      <c r="AU138" s="527" t="s">
        <v>285</v>
      </c>
    </row>
    <row r="139" spans="1:131" s="322" customFormat="1" ht="51" hidden="1" customHeight="1">
      <c r="B139" s="526">
        <v>36</v>
      </c>
      <c r="C139" s="527" t="s">
        <v>739</v>
      </c>
      <c r="D139" s="529" t="s">
        <v>137</v>
      </c>
      <c r="E139" s="526" t="s">
        <v>138</v>
      </c>
      <c r="F139" s="529" t="s">
        <v>139</v>
      </c>
      <c r="G139" s="529"/>
      <c r="H139" s="529"/>
      <c r="I139" s="529" t="s">
        <v>172</v>
      </c>
      <c r="J139" s="529" t="s">
        <v>186</v>
      </c>
      <c r="K139" s="529" t="s">
        <v>126</v>
      </c>
      <c r="L139" s="532">
        <v>12852</v>
      </c>
      <c r="M139" s="532">
        <v>9000</v>
      </c>
      <c r="N139" s="533">
        <v>45309</v>
      </c>
      <c r="O139" s="534">
        <v>7</v>
      </c>
      <c r="P139" s="535">
        <v>9630</v>
      </c>
      <c r="Q139" s="529" t="s">
        <v>37</v>
      </c>
      <c r="R139" s="529"/>
      <c r="S139" s="526" t="s">
        <v>141</v>
      </c>
      <c r="T139" s="529"/>
      <c r="U139" s="536"/>
      <c r="V139" s="536" t="s">
        <v>113</v>
      </c>
      <c r="W139" s="537" t="s">
        <v>37</v>
      </c>
      <c r="X139" s="539" t="s">
        <v>142</v>
      </c>
      <c r="Y139" s="527" t="s">
        <v>142</v>
      </c>
      <c r="Z139" s="527" t="s">
        <v>142</v>
      </c>
      <c r="AA139" s="539">
        <v>45309</v>
      </c>
      <c r="AB139" s="539">
        <v>47135</v>
      </c>
      <c r="AC139" s="527" t="s">
        <v>37</v>
      </c>
      <c r="AD139" s="527" t="s">
        <v>187</v>
      </c>
      <c r="AE139" s="527"/>
      <c r="AF139" s="536"/>
      <c r="AG139" s="536"/>
      <c r="AH139" s="536">
        <v>257.14</v>
      </c>
      <c r="AI139" s="536">
        <v>275.14</v>
      </c>
      <c r="AJ139" s="539">
        <v>45309</v>
      </c>
      <c r="AK139" s="539">
        <v>47135</v>
      </c>
      <c r="AL139" s="527" t="s">
        <v>172</v>
      </c>
      <c r="AM139" s="541" t="s">
        <v>143</v>
      </c>
      <c r="AN139" s="578" t="s">
        <v>144</v>
      </c>
      <c r="AO139" s="537" t="s">
        <v>145</v>
      </c>
      <c r="AP139" s="541" t="s">
        <v>146</v>
      </c>
      <c r="AQ139" s="537" t="s">
        <v>147</v>
      </c>
      <c r="AR139" s="527" t="s">
        <v>148</v>
      </c>
      <c r="AS139" s="541" t="s">
        <v>143</v>
      </c>
      <c r="AT139" s="537" t="s">
        <v>147</v>
      </c>
      <c r="AU139" s="527" t="s">
        <v>149</v>
      </c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/>
      <c r="BH139" s="66"/>
      <c r="BI139" s="66"/>
      <c r="BJ139" s="66"/>
      <c r="BK139" s="66"/>
      <c r="BL139" s="66"/>
      <c r="BM139" s="66"/>
      <c r="BN139" s="66"/>
    </row>
    <row r="140" spans="1:131" s="322" customFormat="1" ht="37.5" hidden="1" customHeight="1">
      <c r="B140" s="526" t="s">
        <v>103</v>
      </c>
      <c r="C140" s="527" t="s">
        <v>739</v>
      </c>
      <c r="D140" s="530" t="s">
        <v>161</v>
      </c>
      <c r="E140" s="527" t="s">
        <v>162</v>
      </c>
      <c r="F140" s="530" t="s">
        <v>163</v>
      </c>
      <c r="G140" s="530"/>
      <c r="H140" s="530"/>
      <c r="I140" s="530" t="s">
        <v>108</v>
      </c>
      <c r="J140" s="549" t="s">
        <v>164</v>
      </c>
      <c r="K140" s="543" t="s">
        <v>110</v>
      </c>
      <c r="L140" s="531">
        <v>66180.539999999994</v>
      </c>
      <c r="M140" s="532">
        <v>42632.26</v>
      </c>
      <c r="N140" s="533">
        <v>44312</v>
      </c>
      <c r="O140" s="534">
        <v>7</v>
      </c>
      <c r="P140" s="535">
        <v>45616.52</v>
      </c>
      <c r="Q140" s="536" t="s">
        <v>35</v>
      </c>
      <c r="R140" s="536">
        <v>2131.61</v>
      </c>
      <c r="S140" s="527" t="s">
        <v>112</v>
      </c>
      <c r="T140" s="536" t="s">
        <v>165</v>
      </c>
      <c r="U140" s="536" t="s">
        <v>165</v>
      </c>
      <c r="V140" s="536" t="s">
        <v>113</v>
      </c>
      <c r="W140" s="537" t="s">
        <v>37</v>
      </c>
      <c r="X140" s="539" t="s">
        <v>142</v>
      </c>
      <c r="Y140" s="527" t="s">
        <v>142</v>
      </c>
      <c r="Z140" s="527" t="s">
        <v>142</v>
      </c>
      <c r="AA140" s="539">
        <v>44317</v>
      </c>
      <c r="AB140" s="539">
        <v>45046</v>
      </c>
      <c r="AC140" s="527" t="s">
        <v>35</v>
      </c>
      <c r="AD140" s="527" t="s">
        <v>114</v>
      </c>
      <c r="AE140" s="540" t="s">
        <v>37</v>
      </c>
      <c r="AF140" s="527" t="s">
        <v>142</v>
      </c>
      <c r="AG140" s="527" t="s">
        <v>142</v>
      </c>
      <c r="AH140" s="527" t="s">
        <v>142</v>
      </c>
      <c r="AI140" s="527" t="s">
        <v>142</v>
      </c>
      <c r="AJ140" s="539" t="s">
        <v>142</v>
      </c>
      <c r="AK140" s="539" t="s">
        <v>142</v>
      </c>
      <c r="AL140" s="527" t="s">
        <v>129</v>
      </c>
      <c r="AM140" s="541" t="s">
        <v>166</v>
      </c>
      <c r="AN140" s="527">
        <v>928258674</v>
      </c>
      <c r="AO140" s="527" t="s">
        <v>167</v>
      </c>
      <c r="AP140" s="541" t="s">
        <v>168</v>
      </c>
      <c r="AQ140" s="527">
        <v>928258674</v>
      </c>
      <c r="AR140" s="527" t="s">
        <v>169</v>
      </c>
      <c r="AS140" s="541" t="s">
        <v>170</v>
      </c>
      <c r="AT140" s="527">
        <v>928258674</v>
      </c>
      <c r="AU140" s="527" t="s">
        <v>171</v>
      </c>
    </row>
    <row r="141" spans="1:131" s="322" customFormat="1" ht="45.75" hidden="1" customHeight="1">
      <c r="B141" s="526" t="s">
        <v>103</v>
      </c>
      <c r="C141" s="527" t="s">
        <v>739</v>
      </c>
      <c r="D141" s="529" t="s">
        <v>226</v>
      </c>
      <c r="E141" s="526" t="s">
        <v>227</v>
      </c>
      <c r="F141" s="529" t="s">
        <v>228</v>
      </c>
      <c r="G141" s="529"/>
      <c r="H141" s="529"/>
      <c r="I141" s="529" t="s">
        <v>108</v>
      </c>
      <c r="J141" s="529" t="s">
        <v>229</v>
      </c>
      <c r="K141" s="543" t="s">
        <v>126</v>
      </c>
      <c r="L141" s="531">
        <v>12292.27</v>
      </c>
      <c r="M141" s="532">
        <v>10206.73</v>
      </c>
      <c r="N141" s="533">
        <v>43817</v>
      </c>
      <c r="O141" s="534">
        <v>7</v>
      </c>
      <c r="P141" s="535">
        <f>M141+M141*7%</f>
        <v>10921.2011</v>
      </c>
      <c r="Q141" s="536" t="s">
        <v>37</v>
      </c>
      <c r="R141" s="536"/>
      <c r="S141" s="527" t="s">
        <v>141</v>
      </c>
      <c r="T141" s="542">
        <v>285.8</v>
      </c>
      <c r="U141" s="536">
        <f>285.8+285.8*7%</f>
        <v>305.80600000000004</v>
      </c>
      <c r="V141" s="542" t="s">
        <v>113</v>
      </c>
      <c r="W141" s="537" t="s">
        <v>35</v>
      </c>
      <c r="X141" s="539">
        <v>44302</v>
      </c>
      <c r="Y141" s="544">
        <v>12606.73</v>
      </c>
      <c r="Z141" s="536">
        <f>Y141+(Y141*7%)</f>
        <v>13489.2011</v>
      </c>
      <c r="AA141" s="539">
        <v>43831</v>
      </c>
      <c r="AB141" s="539">
        <v>45657</v>
      </c>
      <c r="AC141" s="527" t="s">
        <v>37</v>
      </c>
      <c r="AD141" s="527" t="s">
        <v>142</v>
      </c>
      <c r="AE141" s="527" t="s">
        <v>142</v>
      </c>
      <c r="AF141" s="542" t="s">
        <v>142</v>
      </c>
      <c r="AG141" s="542" t="s">
        <v>142</v>
      </c>
      <c r="AH141" s="542"/>
      <c r="AI141" s="542"/>
      <c r="AJ141" s="539"/>
      <c r="AK141" s="539"/>
      <c r="AL141" s="556" t="s">
        <v>115</v>
      </c>
      <c r="AM141" s="545" t="s">
        <v>230</v>
      </c>
      <c r="AN141" s="546">
        <v>928710379</v>
      </c>
      <c r="AO141" s="538" t="s">
        <v>231</v>
      </c>
      <c r="AP141" s="545" t="s">
        <v>230</v>
      </c>
      <c r="AQ141" s="546">
        <v>928710379</v>
      </c>
      <c r="AR141" s="538" t="s">
        <v>232</v>
      </c>
      <c r="AS141" s="545" t="s">
        <v>230</v>
      </c>
      <c r="AT141" s="546">
        <v>639137050</v>
      </c>
      <c r="AU141" s="538" t="s">
        <v>233</v>
      </c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66"/>
      <c r="BJ141" s="66"/>
      <c r="BK141" s="66"/>
      <c r="BL141" s="66"/>
      <c r="BM141" s="66"/>
      <c r="BN141" s="66"/>
      <c r="BO141" s="66"/>
      <c r="CB141" s="66"/>
      <c r="CC141" s="66"/>
      <c r="CD141" s="66"/>
      <c r="CE141" s="66"/>
      <c r="CF141" s="66"/>
      <c r="CG141" s="66"/>
      <c r="CH141" s="66"/>
      <c r="CI141" s="66"/>
      <c r="CJ141" s="66"/>
      <c r="CK141" s="66"/>
      <c r="CL141" s="66"/>
      <c r="CM141" s="66"/>
      <c r="CN141" s="66"/>
      <c r="CO141" s="66"/>
      <c r="CP141" s="66"/>
      <c r="CQ141" s="66"/>
      <c r="CR141" s="66"/>
      <c r="CS141" s="66"/>
      <c r="CT141" s="66"/>
      <c r="CU141" s="66"/>
      <c r="CV141" s="66"/>
      <c r="CW141" s="66"/>
      <c r="CX141" s="66"/>
      <c r="CY141" s="66"/>
      <c r="CZ141" s="66"/>
      <c r="DA141" s="66"/>
    </row>
    <row r="142" spans="1:131" s="332" customFormat="1" ht="38.25" hidden="1" customHeight="1">
      <c r="A142" s="322"/>
      <c r="B142" s="526">
        <v>40</v>
      </c>
      <c r="C142" s="526" t="s">
        <v>739</v>
      </c>
      <c r="D142" s="529" t="s">
        <v>161</v>
      </c>
      <c r="E142" s="526" t="s">
        <v>176</v>
      </c>
      <c r="F142" s="529" t="s">
        <v>177</v>
      </c>
      <c r="G142" s="529"/>
      <c r="H142" s="529"/>
      <c r="I142" s="529" t="s">
        <v>124</v>
      </c>
      <c r="J142" s="529" t="s">
        <v>178</v>
      </c>
      <c r="K142" s="529" t="s">
        <v>110</v>
      </c>
      <c r="L142" s="532">
        <v>84540.08</v>
      </c>
      <c r="M142" s="532">
        <v>63840.88</v>
      </c>
      <c r="N142" s="533">
        <v>45137</v>
      </c>
      <c r="O142" s="534">
        <v>7</v>
      </c>
      <c r="P142" s="535">
        <v>68309.740000000005</v>
      </c>
      <c r="Q142" s="526" t="s">
        <v>35</v>
      </c>
      <c r="R142" s="536">
        <v>3192</v>
      </c>
      <c r="S142" s="526" t="s">
        <v>112</v>
      </c>
      <c r="T142" s="526" t="s">
        <v>165</v>
      </c>
      <c r="U142" s="526" t="s">
        <v>165</v>
      </c>
      <c r="V142" s="526" t="s">
        <v>179</v>
      </c>
      <c r="W142" s="526" t="s">
        <v>37</v>
      </c>
      <c r="X142" s="529"/>
      <c r="Y142" s="529"/>
      <c r="Z142" s="529"/>
      <c r="AA142" s="539">
        <v>45170</v>
      </c>
      <c r="AB142" s="539">
        <v>45900</v>
      </c>
      <c r="AC142" s="526" t="s">
        <v>35</v>
      </c>
      <c r="AD142" s="526" t="s">
        <v>175</v>
      </c>
      <c r="AE142" s="1040" t="s">
        <v>35</v>
      </c>
      <c r="AF142" s="529"/>
      <c r="AG142" s="529"/>
      <c r="AH142" s="529"/>
      <c r="AI142" s="536">
        <v>68309.740000000005</v>
      </c>
      <c r="AJ142" s="1041">
        <v>45901</v>
      </c>
      <c r="AK142" s="1041">
        <v>46630</v>
      </c>
      <c r="AL142" s="529" t="s">
        <v>172</v>
      </c>
      <c r="AM142" s="529" t="s">
        <v>180</v>
      </c>
      <c r="AN142" s="529" t="s">
        <v>181</v>
      </c>
      <c r="AO142" s="529" t="s">
        <v>182</v>
      </c>
      <c r="AP142" s="529" t="s">
        <v>180</v>
      </c>
      <c r="AQ142" s="529" t="s">
        <v>181</v>
      </c>
      <c r="AR142" s="529" t="s">
        <v>182</v>
      </c>
      <c r="AS142" s="545" t="s">
        <v>183</v>
      </c>
      <c r="AT142" s="529" t="s">
        <v>184</v>
      </c>
      <c r="AU142" s="529" t="s">
        <v>185</v>
      </c>
      <c r="AV142" s="322"/>
      <c r="AW142" s="322"/>
      <c r="AX142" s="322"/>
      <c r="AY142" s="322"/>
      <c r="AZ142" s="322"/>
      <c r="BA142" s="322"/>
      <c r="BB142" s="322"/>
      <c r="BC142" s="322"/>
      <c r="BD142" s="322"/>
      <c r="BE142" s="322"/>
      <c r="BF142" s="322"/>
      <c r="BG142" s="322"/>
      <c r="BH142" s="322"/>
      <c r="BI142" s="322"/>
      <c r="BJ142" s="322"/>
      <c r="BK142" s="322"/>
      <c r="BL142" s="322"/>
      <c r="BM142" s="322"/>
      <c r="BN142" s="322"/>
      <c r="BO142" s="322"/>
      <c r="BP142" s="322"/>
      <c r="BQ142" s="322"/>
      <c r="BR142" s="322"/>
      <c r="BS142" s="322"/>
      <c r="BT142" s="322"/>
      <c r="BU142" s="322"/>
      <c r="BV142" s="322"/>
      <c r="BW142" s="322"/>
      <c r="BX142" s="322"/>
      <c r="BY142" s="322"/>
      <c r="BZ142" s="322"/>
      <c r="CA142" s="322"/>
      <c r="CB142" s="322"/>
      <c r="CC142" s="322"/>
      <c r="CD142" s="322"/>
      <c r="CE142" s="322"/>
      <c r="CF142" s="322"/>
      <c r="CG142" s="322"/>
      <c r="CH142" s="322"/>
      <c r="CI142" s="322"/>
      <c r="CJ142" s="322"/>
      <c r="CK142" s="322"/>
      <c r="CL142" s="322"/>
      <c r="CM142" s="322"/>
      <c r="CN142" s="322"/>
      <c r="CO142" s="322"/>
      <c r="CP142" s="322"/>
      <c r="CQ142" s="322"/>
      <c r="CR142" s="322"/>
      <c r="CS142" s="322"/>
      <c r="CT142" s="322"/>
      <c r="CU142" s="322"/>
      <c r="CV142" s="322"/>
      <c r="CW142" s="322"/>
      <c r="CX142" s="322"/>
      <c r="CY142" s="322"/>
      <c r="CZ142" s="322"/>
      <c r="DA142" s="322"/>
      <c r="DB142" s="322"/>
      <c r="DC142" s="322"/>
      <c r="DD142" s="322"/>
      <c r="DE142" s="322"/>
      <c r="DF142" s="322"/>
      <c r="DG142" s="322"/>
      <c r="DH142" s="322"/>
      <c r="DI142" s="322"/>
      <c r="DJ142" s="322"/>
      <c r="DK142" s="322"/>
      <c r="DL142" s="322"/>
      <c r="DM142" s="322"/>
      <c r="DN142" s="322"/>
      <c r="DO142" s="322"/>
      <c r="DP142" s="322"/>
      <c r="DQ142" s="322"/>
      <c r="DR142" s="322"/>
      <c r="DS142" s="322"/>
      <c r="DT142" s="322"/>
      <c r="DU142" s="322"/>
      <c r="DV142" s="322"/>
      <c r="DW142" s="322"/>
      <c r="DX142" s="322"/>
      <c r="DY142" s="322"/>
      <c r="DZ142" s="322"/>
      <c r="EA142" s="322"/>
    </row>
    <row r="143" spans="1:131" s="334" customFormat="1" ht="75" hidden="1">
      <c r="A143" s="322"/>
      <c r="B143" s="526">
        <v>34</v>
      </c>
      <c r="C143" s="527" t="s">
        <v>739</v>
      </c>
      <c r="D143" s="528" t="s">
        <v>234</v>
      </c>
      <c r="E143" s="526" t="s">
        <v>235</v>
      </c>
      <c r="F143" s="529" t="s">
        <v>236</v>
      </c>
      <c r="G143" s="529"/>
      <c r="H143" s="529"/>
      <c r="I143" s="529" t="s">
        <v>108</v>
      </c>
      <c r="J143" s="529" t="s">
        <v>237</v>
      </c>
      <c r="K143" s="530" t="s">
        <v>126</v>
      </c>
      <c r="L143" s="531">
        <v>8264.1</v>
      </c>
      <c r="M143" s="532">
        <v>8264.1</v>
      </c>
      <c r="N143" s="533">
        <v>44560</v>
      </c>
      <c r="O143" s="534">
        <v>7</v>
      </c>
      <c r="P143" s="535">
        <v>8842.58</v>
      </c>
      <c r="Q143" s="536" t="s">
        <v>37</v>
      </c>
      <c r="R143" s="536"/>
      <c r="S143" s="527" t="s">
        <v>112</v>
      </c>
      <c r="T143" s="536"/>
      <c r="U143" s="536"/>
      <c r="V143" s="536"/>
      <c r="W143" s="1051" t="s">
        <v>35</v>
      </c>
      <c r="X143" s="1052" t="s">
        <v>238</v>
      </c>
      <c r="Y143" s="1050" t="s">
        <v>239</v>
      </c>
      <c r="Z143" s="536">
        <v>9538.8799999999992</v>
      </c>
      <c r="AA143" s="539">
        <v>44562</v>
      </c>
      <c r="AB143" s="539">
        <v>46387</v>
      </c>
      <c r="AC143" s="527" t="s">
        <v>37</v>
      </c>
      <c r="AD143" s="540"/>
      <c r="AE143" s="540"/>
      <c r="AF143" s="536"/>
      <c r="AG143" s="536"/>
      <c r="AH143" s="536"/>
      <c r="AI143" s="536"/>
      <c r="AJ143" s="539"/>
      <c r="AK143" s="539"/>
      <c r="AL143" s="556"/>
      <c r="AM143" s="537" t="s">
        <v>240</v>
      </c>
      <c r="AN143" s="537" t="s">
        <v>241</v>
      </c>
      <c r="AO143" s="527" t="s">
        <v>134</v>
      </c>
      <c r="AP143" s="537" t="s">
        <v>242</v>
      </c>
      <c r="AQ143" s="537" t="s">
        <v>495</v>
      </c>
      <c r="AR143" s="527" t="s">
        <v>157</v>
      </c>
      <c r="AS143" s="541" t="s">
        <v>244</v>
      </c>
      <c r="AT143" s="527">
        <v>649506757</v>
      </c>
      <c r="AU143" s="527" t="s">
        <v>496</v>
      </c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/>
      <c r="BH143" s="66"/>
      <c r="BI143" s="66"/>
      <c r="BJ143" s="66"/>
      <c r="BK143" s="66"/>
      <c r="BL143" s="66"/>
      <c r="BM143" s="66"/>
      <c r="BN143" s="66"/>
      <c r="BO143" s="66"/>
      <c r="BP143" s="322"/>
      <c r="BQ143" s="322"/>
      <c r="BR143" s="322"/>
      <c r="BS143" s="322"/>
      <c r="BT143" s="322"/>
      <c r="BU143" s="322"/>
      <c r="BV143" s="322"/>
      <c r="BW143" s="322"/>
      <c r="BX143" s="322"/>
      <c r="BY143" s="322"/>
      <c r="BZ143" s="322"/>
      <c r="CA143" s="322"/>
      <c r="CB143" s="66"/>
      <c r="CC143" s="66"/>
      <c r="CD143" s="66"/>
      <c r="CE143" s="66"/>
      <c r="CF143" s="66"/>
      <c r="CG143" s="66"/>
      <c r="CH143" s="66"/>
      <c r="CI143" s="66"/>
      <c r="CJ143" s="66"/>
      <c r="CK143" s="66"/>
      <c r="CL143" s="66"/>
      <c r="CM143" s="66"/>
      <c r="CN143" s="66"/>
      <c r="CO143" s="66"/>
      <c r="CP143" s="66"/>
      <c r="CQ143" s="66"/>
      <c r="CR143" s="66"/>
      <c r="CS143" s="66"/>
      <c r="CT143" s="66"/>
      <c r="CU143" s="66"/>
      <c r="CV143" s="66"/>
      <c r="CW143" s="66"/>
      <c r="CX143" s="66"/>
      <c r="CY143" s="66"/>
      <c r="CZ143" s="66"/>
      <c r="DA143" s="66"/>
      <c r="DB143" s="322"/>
      <c r="DC143" s="322"/>
      <c r="DD143" s="322"/>
      <c r="DE143" s="322"/>
      <c r="DF143" s="322"/>
      <c r="DG143" s="322"/>
      <c r="DH143" s="322"/>
      <c r="DI143" s="322"/>
      <c r="DJ143" s="322"/>
      <c r="DK143" s="322"/>
      <c r="DL143" s="322"/>
      <c r="DM143" s="322"/>
      <c r="DN143" s="322"/>
      <c r="DO143" s="322"/>
      <c r="DP143" s="322"/>
      <c r="DQ143" s="322"/>
      <c r="DR143" s="322"/>
      <c r="DS143" s="322"/>
      <c r="DT143" s="322"/>
      <c r="DU143" s="322"/>
      <c r="DV143" s="322"/>
      <c r="DW143" s="322"/>
      <c r="DX143" s="322"/>
      <c r="DY143" s="322"/>
      <c r="DZ143" s="322"/>
      <c r="EA143" s="322"/>
    </row>
    <row r="144" spans="1:131" s="334" customFormat="1" ht="23.25" hidden="1" customHeight="1">
      <c r="A144" s="581"/>
      <c r="B144" s="526" t="s">
        <v>124</v>
      </c>
      <c r="C144" s="526" t="s">
        <v>739</v>
      </c>
      <c r="D144" s="529" t="s">
        <v>744</v>
      </c>
      <c r="E144" s="526" t="s">
        <v>745</v>
      </c>
      <c r="F144" s="529" t="s">
        <v>746</v>
      </c>
      <c r="G144" s="529"/>
      <c r="H144" s="529"/>
      <c r="I144" s="529" t="s">
        <v>172</v>
      </c>
      <c r="J144" s="529" t="s">
        <v>747</v>
      </c>
      <c r="K144" s="529" t="s">
        <v>126</v>
      </c>
      <c r="L144" s="532">
        <v>29624.31</v>
      </c>
      <c r="M144" s="532">
        <v>29315.61</v>
      </c>
      <c r="N144" s="533">
        <v>45513</v>
      </c>
      <c r="O144" s="534">
        <v>7</v>
      </c>
      <c r="P144" s="622">
        <v>31367.61</v>
      </c>
      <c r="Q144" s="529" t="s">
        <v>37</v>
      </c>
      <c r="R144" s="529"/>
      <c r="S144" s="529" t="s">
        <v>112</v>
      </c>
      <c r="T144" s="529" t="s">
        <v>165</v>
      </c>
      <c r="U144" s="529" t="s">
        <v>165</v>
      </c>
      <c r="V144" s="526" t="s">
        <v>179</v>
      </c>
      <c r="W144" s="529" t="s">
        <v>37</v>
      </c>
      <c r="X144" s="529"/>
      <c r="Y144" s="529"/>
      <c r="Z144" s="529"/>
      <c r="AA144" s="539">
        <v>45536</v>
      </c>
      <c r="AB144" s="539">
        <v>46630</v>
      </c>
      <c r="AC144" s="526" t="s">
        <v>35</v>
      </c>
      <c r="AD144" s="526" t="s">
        <v>748</v>
      </c>
      <c r="AE144" s="526" t="s">
        <v>37</v>
      </c>
      <c r="AF144" s="529"/>
      <c r="AG144" s="529"/>
      <c r="AH144" s="529"/>
      <c r="AI144" s="529"/>
      <c r="AJ144" s="529"/>
      <c r="AK144" s="529"/>
      <c r="AL144" s="529" t="s">
        <v>172</v>
      </c>
      <c r="AM144" s="529"/>
      <c r="AN144" s="529"/>
      <c r="AO144" s="529"/>
      <c r="AP144" s="623" t="s">
        <v>749</v>
      </c>
      <c r="AQ144" s="529"/>
      <c r="AR144" s="529" t="s">
        <v>750</v>
      </c>
      <c r="AS144" s="529"/>
      <c r="AT144" s="529"/>
      <c r="AU144" s="529" t="s">
        <v>751</v>
      </c>
      <c r="AV144" s="322"/>
      <c r="AW144" s="581"/>
      <c r="AX144" s="581"/>
      <c r="AY144" s="581"/>
      <c r="AZ144" s="581"/>
      <c r="BA144" s="581"/>
      <c r="BB144" s="581"/>
      <c r="BC144" s="581"/>
      <c r="BD144" s="581"/>
      <c r="BE144" s="581"/>
      <c r="BF144" s="581"/>
      <c r="BG144" s="581"/>
      <c r="BH144" s="581"/>
      <c r="BI144" s="581"/>
      <c r="BJ144" s="581"/>
      <c r="BK144" s="581"/>
      <c r="BL144" s="581"/>
      <c r="BM144" s="581"/>
      <c r="BN144" s="581"/>
      <c r="BO144" s="581"/>
      <c r="BP144" s="581"/>
      <c r="BQ144" s="581"/>
      <c r="BR144" s="581"/>
      <c r="BS144" s="581"/>
      <c r="BT144" s="581"/>
      <c r="BU144" s="581"/>
      <c r="BV144" s="581"/>
      <c r="BW144" s="581"/>
      <c r="BX144" s="581"/>
      <c r="BY144" s="581"/>
      <c r="BZ144" s="581"/>
      <c r="CA144" s="581"/>
      <c r="CB144" s="581"/>
      <c r="CC144" s="581"/>
      <c r="CD144" s="581"/>
      <c r="CE144" s="581"/>
      <c r="CF144" s="581"/>
      <c r="CG144" s="581"/>
      <c r="CH144" s="581"/>
      <c r="CI144" s="581"/>
      <c r="CJ144" s="581"/>
      <c r="CK144" s="581"/>
      <c r="CL144" s="581"/>
      <c r="CM144" s="581"/>
      <c r="CN144" s="581"/>
      <c r="CO144" s="581"/>
      <c r="CP144" s="581"/>
      <c r="CQ144" s="581"/>
      <c r="CR144" s="581"/>
      <c r="CS144" s="581"/>
      <c r="CT144" s="581"/>
      <c r="CU144" s="581"/>
      <c r="CV144" s="581"/>
      <c r="CW144" s="581"/>
      <c r="CX144" s="581"/>
      <c r="CY144" s="581"/>
      <c r="CZ144" s="581"/>
      <c r="DA144" s="581"/>
      <c r="DB144" s="581"/>
      <c r="DC144" s="581"/>
      <c r="DD144" s="581"/>
      <c r="DE144" s="581"/>
      <c r="DF144" s="581"/>
      <c r="DG144" s="581"/>
      <c r="DH144" s="581"/>
      <c r="DI144" s="581"/>
      <c r="DJ144" s="581"/>
      <c r="DK144" s="581"/>
      <c r="DL144" s="581"/>
      <c r="DM144" s="581"/>
      <c r="DN144" s="581"/>
      <c r="DO144" s="581"/>
      <c r="DP144" s="581"/>
      <c r="DQ144" s="581"/>
      <c r="DR144" s="581"/>
      <c r="DS144" s="581"/>
      <c r="DT144" s="581"/>
      <c r="DU144" s="581"/>
      <c r="DV144" s="581"/>
      <c r="DW144" s="581"/>
      <c r="DX144" s="581"/>
      <c r="DY144" s="581"/>
      <c r="DZ144" s="581"/>
      <c r="EA144" s="581"/>
    </row>
    <row r="145" spans="1:131" s="322" customFormat="1" ht="85.5" hidden="1">
      <c r="A145" s="581"/>
      <c r="B145" s="526" t="s">
        <v>124</v>
      </c>
      <c r="C145" s="527" t="s">
        <v>739</v>
      </c>
      <c r="D145" s="529" t="s">
        <v>487</v>
      </c>
      <c r="E145" s="526" t="s">
        <v>497</v>
      </c>
      <c r="F145" s="528" t="s">
        <v>498</v>
      </c>
      <c r="G145" s="528"/>
      <c r="H145" s="528"/>
      <c r="I145" s="529" t="s">
        <v>172</v>
      </c>
      <c r="J145" s="529" t="s">
        <v>499</v>
      </c>
      <c r="K145" s="530" t="s">
        <v>126</v>
      </c>
      <c r="L145" s="532">
        <v>59737.06</v>
      </c>
      <c r="M145" s="532">
        <v>41250</v>
      </c>
      <c r="N145" s="533">
        <v>45504</v>
      </c>
      <c r="O145" s="534">
        <v>7</v>
      </c>
      <c r="P145" s="535">
        <v>44137.5</v>
      </c>
      <c r="Q145" s="536" t="s">
        <v>37</v>
      </c>
      <c r="R145" s="536"/>
      <c r="S145" s="537" t="s">
        <v>752</v>
      </c>
      <c r="T145" s="621" t="s">
        <v>501</v>
      </c>
      <c r="U145" s="527" t="s">
        <v>502</v>
      </c>
      <c r="V145" s="527" t="s">
        <v>113</v>
      </c>
      <c r="W145" s="537" t="s">
        <v>37</v>
      </c>
      <c r="X145" s="539"/>
      <c r="Y145" s="536"/>
      <c r="Z145" s="536"/>
      <c r="AA145" s="539">
        <v>45505</v>
      </c>
      <c r="AB145" s="539">
        <v>45961</v>
      </c>
      <c r="AC145" s="527" t="s">
        <v>620</v>
      </c>
      <c r="AD145" s="527"/>
      <c r="AE145" s="527"/>
      <c r="AF145" s="527"/>
      <c r="AG145" s="527"/>
      <c r="AH145" s="527"/>
      <c r="AI145" s="542">
        <v>20624.990000000002</v>
      </c>
      <c r="AJ145" s="539">
        <v>45962</v>
      </c>
      <c r="AK145" s="539">
        <v>46234</v>
      </c>
      <c r="AL145" s="527" t="s">
        <v>172</v>
      </c>
      <c r="AM145" s="537" t="s">
        <v>503</v>
      </c>
      <c r="AN145" s="537" t="s">
        <v>504</v>
      </c>
      <c r="AO145" s="552" t="s">
        <v>505</v>
      </c>
      <c r="AP145" s="537" t="s">
        <v>503</v>
      </c>
      <c r="AQ145" s="537" t="s">
        <v>504</v>
      </c>
      <c r="AR145" s="552" t="s">
        <v>505</v>
      </c>
      <c r="AS145" s="1130" t="s">
        <v>506</v>
      </c>
      <c r="AT145" s="537" t="s">
        <v>507</v>
      </c>
      <c r="AU145" s="527" t="s">
        <v>508</v>
      </c>
      <c r="AW145" s="581"/>
      <c r="AX145" s="581"/>
      <c r="AY145" s="581"/>
      <c r="AZ145" s="581"/>
      <c r="BA145" s="581"/>
      <c r="BB145" s="581"/>
      <c r="BC145" s="581"/>
      <c r="BD145" s="581"/>
      <c r="BE145" s="581"/>
      <c r="BF145" s="581"/>
      <c r="BG145" s="581"/>
      <c r="BH145" s="581"/>
      <c r="BI145" s="581"/>
      <c r="BJ145" s="581"/>
      <c r="BK145" s="581"/>
      <c r="BL145" s="581"/>
      <c r="BM145" s="581"/>
      <c r="BN145" s="581"/>
      <c r="BO145" s="581"/>
      <c r="BP145" s="581"/>
      <c r="BQ145" s="581"/>
      <c r="BR145" s="581"/>
      <c r="BS145" s="581"/>
      <c r="BT145" s="581"/>
      <c r="BU145" s="581"/>
      <c r="BV145" s="581"/>
      <c r="BW145" s="581"/>
      <c r="BX145" s="581"/>
      <c r="BY145" s="581"/>
      <c r="BZ145" s="581"/>
      <c r="CA145" s="581"/>
      <c r="CB145" s="581"/>
      <c r="CC145" s="581"/>
      <c r="CD145" s="581"/>
      <c r="CE145" s="581"/>
      <c r="CF145" s="581"/>
      <c r="CG145" s="581"/>
      <c r="CH145" s="581"/>
      <c r="CI145" s="581"/>
      <c r="CJ145" s="581"/>
      <c r="CK145" s="581"/>
      <c r="CL145" s="581"/>
      <c r="CM145" s="581"/>
      <c r="CN145" s="581"/>
      <c r="CO145" s="581"/>
      <c r="CP145" s="581"/>
      <c r="CQ145" s="581"/>
      <c r="CR145" s="581"/>
      <c r="CS145" s="581"/>
      <c r="CT145" s="581"/>
      <c r="CU145" s="581"/>
      <c r="CV145" s="581"/>
      <c r="CW145" s="581"/>
      <c r="CX145" s="581"/>
      <c r="CY145" s="581"/>
      <c r="CZ145" s="581"/>
      <c r="DA145" s="581"/>
      <c r="DB145" s="581"/>
      <c r="DC145" s="581"/>
      <c r="DD145" s="581"/>
      <c r="DE145" s="581"/>
      <c r="DF145" s="581"/>
      <c r="DG145" s="581"/>
      <c r="DH145" s="581"/>
      <c r="DI145" s="581"/>
      <c r="DJ145" s="581"/>
      <c r="DK145" s="581"/>
      <c r="DL145" s="581"/>
      <c r="DM145" s="581"/>
      <c r="DN145" s="581"/>
      <c r="DO145" s="581"/>
      <c r="DP145" s="581"/>
      <c r="DQ145" s="581"/>
      <c r="DR145" s="581"/>
      <c r="DS145" s="581"/>
      <c r="DT145" s="581"/>
      <c r="DU145" s="581"/>
      <c r="DV145" s="581"/>
      <c r="DW145" s="581"/>
      <c r="DX145" s="581"/>
      <c r="DY145" s="581"/>
      <c r="DZ145" s="581"/>
      <c r="EA145" s="581"/>
    </row>
    <row r="146" spans="1:131" s="322" customFormat="1" ht="42.75" hidden="1">
      <c r="B146" s="526">
        <v>35</v>
      </c>
      <c r="C146" s="527" t="s">
        <v>739</v>
      </c>
      <c r="D146" s="529" t="s">
        <v>246</v>
      </c>
      <c r="E146" s="526" t="s">
        <v>247</v>
      </c>
      <c r="F146" s="529" t="s">
        <v>248</v>
      </c>
      <c r="G146" s="529"/>
      <c r="H146" s="529"/>
      <c r="I146" s="529" t="s">
        <v>124</v>
      </c>
      <c r="J146" s="529" t="s">
        <v>249</v>
      </c>
      <c r="K146" s="530" t="s">
        <v>126</v>
      </c>
      <c r="L146" s="531">
        <v>41171.129999999997</v>
      </c>
      <c r="M146" s="532">
        <v>33389.78</v>
      </c>
      <c r="N146" s="533">
        <v>44918</v>
      </c>
      <c r="O146" s="534">
        <v>7</v>
      </c>
      <c r="P146" s="535">
        <v>35727.07</v>
      </c>
      <c r="Q146" s="536" t="s">
        <v>37</v>
      </c>
      <c r="R146" s="536"/>
      <c r="S146" s="527" t="s">
        <v>112</v>
      </c>
      <c r="T146" s="536">
        <v>110.83</v>
      </c>
      <c r="U146" s="536"/>
      <c r="V146" s="536" t="s">
        <v>113</v>
      </c>
      <c r="W146" s="537" t="s">
        <v>35</v>
      </c>
      <c r="X146" s="539">
        <v>45336</v>
      </c>
      <c r="Y146" s="542">
        <v>38464.620000000003</v>
      </c>
      <c r="Z146" s="536">
        <v>41157.15</v>
      </c>
      <c r="AA146" s="539">
        <v>44927</v>
      </c>
      <c r="AB146" s="539">
        <v>46752</v>
      </c>
      <c r="AC146" s="527" t="s">
        <v>37</v>
      </c>
      <c r="AD146" s="540"/>
      <c r="AE146" s="540"/>
      <c r="AF146" s="536"/>
      <c r="AG146" s="536"/>
      <c r="AH146" s="536"/>
      <c r="AI146" s="536"/>
      <c r="AJ146" s="539"/>
      <c r="AK146" s="539"/>
      <c r="AL146" s="556"/>
      <c r="AM146" s="541" t="s">
        <v>250</v>
      </c>
      <c r="AN146" s="537" t="s">
        <v>251</v>
      </c>
      <c r="AO146" s="537" t="s">
        <v>252</v>
      </c>
      <c r="AP146" s="541" t="s">
        <v>253</v>
      </c>
      <c r="AQ146" s="527" t="s">
        <v>254</v>
      </c>
      <c r="AR146" s="537" t="s">
        <v>255</v>
      </c>
      <c r="AS146" s="527" t="s">
        <v>256</v>
      </c>
      <c r="AT146" s="541" t="s">
        <v>37</v>
      </c>
      <c r="AU146" s="527" t="s">
        <v>256</v>
      </c>
    </row>
    <row r="147" spans="1:131" s="322" customFormat="1" ht="45" hidden="1">
      <c r="B147" s="526">
        <v>38</v>
      </c>
      <c r="C147" s="527" t="s">
        <v>739</v>
      </c>
      <c r="D147" s="529" t="s">
        <v>150</v>
      </c>
      <c r="E147" s="527" t="s">
        <v>257</v>
      </c>
      <c r="F147" s="530" t="s">
        <v>258</v>
      </c>
      <c r="G147" s="530"/>
      <c r="H147" s="530"/>
      <c r="I147" s="530" t="s">
        <v>172</v>
      </c>
      <c r="J147" s="549" t="s">
        <v>259</v>
      </c>
      <c r="K147" s="530" t="s">
        <v>126</v>
      </c>
      <c r="L147" s="531">
        <v>15636.6</v>
      </c>
      <c r="M147" s="532">
        <v>8400</v>
      </c>
      <c r="N147" s="533">
        <v>45310</v>
      </c>
      <c r="O147" s="534">
        <v>7</v>
      </c>
      <c r="P147" s="535">
        <v>8988</v>
      </c>
      <c r="Q147" s="536" t="s">
        <v>37</v>
      </c>
      <c r="R147" s="536"/>
      <c r="S147" s="527"/>
      <c r="T147" s="536"/>
      <c r="U147" s="542">
        <v>74.900000000000006</v>
      </c>
      <c r="V147" s="542"/>
      <c r="W147" s="537"/>
      <c r="X147" s="539"/>
      <c r="Y147" s="550"/>
      <c r="Z147" s="550"/>
      <c r="AA147" s="539">
        <v>45310</v>
      </c>
      <c r="AB147" s="539">
        <v>47136</v>
      </c>
      <c r="AC147" s="527" t="s">
        <v>37</v>
      </c>
      <c r="AD147" s="540"/>
      <c r="AE147" s="540"/>
      <c r="AF147" s="542"/>
      <c r="AG147" s="536"/>
      <c r="AH147" s="536"/>
      <c r="AI147" s="542"/>
      <c r="AJ147" s="539"/>
      <c r="AK147" s="539"/>
      <c r="AL147" s="527" t="s">
        <v>172</v>
      </c>
      <c r="AM147" s="617" t="s">
        <v>260</v>
      </c>
      <c r="AN147" s="350">
        <v>928231936</v>
      </c>
      <c r="AO147" s="350" t="s">
        <v>261</v>
      </c>
      <c r="AP147" s="527"/>
      <c r="AQ147" s="527"/>
      <c r="AR147" s="527"/>
      <c r="AS147" s="541"/>
      <c r="AT147" s="527"/>
      <c r="AU147" s="537" t="s">
        <v>262</v>
      </c>
    </row>
    <row r="148" spans="1:131" s="322" customFormat="1" ht="37.5" hidden="1" customHeight="1">
      <c r="A148" s="581"/>
      <c r="B148" s="526" t="s">
        <v>124</v>
      </c>
      <c r="C148" s="526" t="s">
        <v>739</v>
      </c>
      <c r="D148" s="530" t="s">
        <v>226</v>
      </c>
      <c r="E148" s="527" t="s">
        <v>227</v>
      </c>
      <c r="F148" s="543" t="s">
        <v>228</v>
      </c>
      <c r="G148" s="543"/>
      <c r="H148" s="543"/>
      <c r="I148" s="620" t="s">
        <v>172</v>
      </c>
      <c r="J148" s="543" t="s">
        <v>263</v>
      </c>
      <c r="K148" s="543" t="s">
        <v>126</v>
      </c>
      <c r="L148" s="531">
        <v>18534.599999999999</v>
      </c>
      <c r="M148" s="532">
        <v>15754.4</v>
      </c>
      <c r="N148" s="533">
        <v>45642</v>
      </c>
      <c r="O148" s="534">
        <v>7</v>
      </c>
      <c r="P148" s="535">
        <v>16857.21</v>
      </c>
      <c r="Q148" s="536" t="s">
        <v>37</v>
      </c>
      <c r="R148" s="536"/>
      <c r="S148" s="527" t="s">
        <v>141</v>
      </c>
      <c r="T148" s="536">
        <v>385.8</v>
      </c>
      <c r="U148" s="542">
        <f>T148+(T148*7%)</f>
        <v>412.80600000000004</v>
      </c>
      <c r="V148" s="542" t="s">
        <v>113</v>
      </c>
      <c r="W148" s="537" t="s">
        <v>37</v>
      </c>
      <c r="X148" s="539"/>
      <c r="Y148" s="544"/>
      <c r="Z148" s="550"/>
      <c r="AA148" s="539">
        <v>45658</v>
      </c>
      <c r="AB148" s="539">
        <v>47483</v>
      </c>
      <c r="AC148" s="527" t="s">
        <v>37</v>
      </c>
      <c r="AD148" s="527" t="s">
        <v>142</v>
      </c>
      <c r="AE148" s="540" t="s">
        <v>142</v>
      </c>
      <c r="AF148" s="542" t="s">
        <v>142</v>
      </c>
      <c r="AG148" s="542" t="s">
        <v>142</v>
      </c>
      <c r="AH148" s="542"/>
      <c r="AI148" s="542"/>
      <c r="AJ148" s="539"/>
      <c r="AK148" s="539"/>
      <c r="AL148" s="527" t="s">
        <v>172</v>
      </c>
      <c r="AM148" s="545" t="s">
        <v>230</v>
      </c>
      <c r="AN148" s="546">
        <v>928710379</v>
      </c>
      <c r="AO148" s="538" t="s">
        <v>231</v>
      </c>
      <c r="AP148" s="545" t="s">
        <v>230</v>
      </c>
      <c r="AQ148" s="546">
        <v>928710379</v>
      </c>
      <c r="AR148" s="538" t="s">
        <v>232</v>
      </c>
      <c r="AS148" s="545" t="s">
        <v>230</v>
      </c>
      <c r="AT148" s="546">
        <v>639137050</v>
      </c>
      <c r="AU148" s="538" t="s">
        <v>233</v>
      </c>
      <c r="AV148" s="66"/>
      <c r="AW148" s="602"/>
      <c r="AX148" s="602"/>
      <c r="AY148" s="602"/>
      <c r="AZ148" s="602"/>
      <c r="BA148" s="602"/>
      <c r="BB148" s="602"/>
      <c r="BC148" s="602"/>
      <c r="BD148" s="602"/>
      <c r="BE148" s="602"/>
      <c r="BF148" s="602"/>
      <c r="BG148" s="602"/>
      <c r="BH148" s="602"/>
      <c r="BI148" s="602"/>
      <c r="BJ148" s="602"/>
      <c r="BK148" s="602"/>
      <c r="BL148" s="602"/>
      <c r="BM148" s="602"/>
      <c r="BN148" s="602"/>
      <c r="BO148" s="581"/>
      <c r="BP148" s="581"/>
      <c r="BQ148" s="581"/>
      <c r="BR148" s="581"/>
      <c r="BS148" s="581"/>
      <c r="BT148" s="581"/>
      <c r="BU148" s="581"/>
      <c r="BV148" s="581"/>
      <c r="BW148" s="581"/>
      <c r="BX148" s="581"/>
      <c r="BY148" s="581"/>
      <c r="BZ148" s="581"/>
      <c r="CA148" s="581"/>
      <c r="CB148" s="581"/>
      <c r="CC148" s="581"/>
      <c r="CD148" s="581"/>
      <c r="CE148" s="581"/>
      <c r="CF148" s="581"/>
      <c r="CG148" s="581"/>
      <c r="CH148" s="581"/>
      <c r="CI148" s="581"/>
      <c r="CJ148" s="581"/>
      <c r="CK148" s="581"/>
      <c r="CL148" s="581"/>
      <c r="CM148" s="581"/>
      <c r="CN148" s="581"/>
      <c r="CO148" s="581"/>
      <c r="CP148" s="581"/>
      <c r="CQ148" s="581"/>
      <c r="CR148" s="581"/>
      <c r="CS148" s="581"/>
      <c r="CT148" s="581"/>
      <c r="CU148" s="581"/>
      <c r="CV148" s="581"/>
      <c r="CW148" s="581"/>
      <c r="CX148" s="581"/>
      <c r="CY148" s="581"/>
      <c r="CZ148" s="581"/>
      <c r="DA148" s="581"/>
      <c r="DB148" s="581"/>
      <c r="DC148" s="581"/>
      <c r="DD148" s="581"/>
      <c r="DE148" s="581"/>
      <c r="DF148" s="581"/>
      <c r="DG148" s="581"/>
      <c r="DH148" s="581"/>
      <c r="DI148" s="581"/>
      <c r="DJ148" s="581"/>
      <c r="DK148" s="581"/>
      <c r="DL148" s="581"/>
      <c r="DM148" s="581"/>
      <c r="DN148" s="581"/>
      <c r="DO148" s="581"/>
      <c r="DP148" s="581"/>
      <c r="DQ148" s="581"/>
      <c r="DR148" s="581"/>
      <c r="DS148" s="581"/>
      <c r="DT148" s="581"/>
      <c r="DU148" s="581"/>
      <c r="DV148" s="581"/>
      <c r="DW148" s="581"/>
      <c r="DX148" s="581"/>
      <c r="DY148" s="581"/>
      <c r="DZ148" s="581"/>
      <c r="EA148" s="581"/>
    </row>
    <row r="149" spans="1:131" s="581" customFormat="1" ht="24.75" hidden="1" customHeight="1">
      <c r="A149" s="322"/>
      <c r="B149" s="431" t="s">
        <v>103</v>
      </c>
      <c r="C149" s="432" t="s">
        <v>753</v>
      </c>
      <c r="D149" s="433" t="s">
        <v>188</v>
      </c>
      <c r="E149" s="432" t="s">
        <v>189</v>
      </c>
      <c r="F149" s="433" t="s">
        <v>190</v>
      </c>
      <c r="G149" s="433"/>
      <c r="H149" s="433"/>
      <c r="I149" s="433" t="s">
        <v>108</v>
      </c>
      <c r="J149" s="479" t="s">
        <v>191</v>
      </c>
      <c r="K149" s="444" t="s">
        <v>126</v>
      </c>
      <c r="L149" s="497">
        <v>23338.74</v>
      </c>
      <c r="M149" s="497">
        <v>21689.95</v>
      </c>
      <c r="N149" s="511">
        <v>43899</v>
      </c>
      <c r="O149" s="436">
        <v>7</v>
      </c>
      <c r="P149" s="521">
        <v>23207.759999999998</v>
      </c>
      <c r="Q149" s="434" t="s">
        <v>37</v>
      </c>
      <c r="R149" s="434"/>
      <c r="S149" s="432" t="s">
        <v>112</v>
      </c>
      <c r="T149" s="434">
        <v>90.37</v>
      </c>
      <c r="U149" s="434">
        <v>96.69</v>
      </c>
      <c r="V149" s="432" t="s">
        <v>154</v>
      </c>
      <c r="W149" s="432" t="s">
        <v>37</v>
      </c>
      <c r="X149" s="432" t="s">
        <v>142</v>
      </c>
      <c r="Y149" s="432" t="s">
        <v>142</v>
      </c>
      <c r="Z149" s="432" t="s">
        <v>142</v>
      </c>
      <c r="AA149" s="438">
        <v>43899</v>
      </c>
      <c r="AB149" s="438">
        <v>45724</v>
      </c>
      <c r="AC149" s="432" t="s">
        <v>37</v>
      </c>
      <c r="AD149" s="432" t="s">
        <v>142</v>
      </c>
      <c r="AE149" s="432" t="s">
        <v>142</v>
      </c>
      <c r="AF149" s="432" t="s">
        <v>142</v>
      </c>
      <c r="AG149" s="432" t="s">
        <v>142</v>
      </c>
      <c r="AH149" s="432" t="s">
        <v>142</v>
      </c>
      <c r="AI149" s="432" t="s">
        <v>142</v>
      </c>
      <c r="AJ149" s="432" t="s">
        <v>142</v>
      </c>
      <c r="AK149" s="432" t="s">
        <v>142</v>
      </c>
      <c r="AL149" s="558" t="s">
        <v>115</v>
      </c>
      <c r="AM149" s="432" t="s">
        <v>192</v>
      </c>
      <c r="AN149" s="432">
        <v>928272722</v>
      </c>
      <c r="AO149" s="432" t="s">
        <v>193</v>
      </c>
      <c r="AP149" s="432" t="s">
        <v>194</v>
      </c>
      <c r="AQ149" s="432">
        <v>928272722</v>
      </c>
      <c r="AR149" s="432" t="s">
        <v>195</v>
      </c>
      <c r="AS149" s="432" t="s">
        <v>196</v>
      </c>
      <c r="AT149" s="432">
        <v>928272722</v>
      </c>
      <c r="AU149" s="432" t="s">
        <v>197</v>
      </c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/>
      <c r="BH149" s="66"/>
      <c r="BI149" s="66"/>
      <c r="BJ149" s="66"/>
      <c r="BK149" s="66"/>
      <c r="BL149" s="66"/>
      <c r="BM149" s="66"/>
      <c r="BN149" s="66"/>
      <c r="BO149" s="66"/>
      <c r="BP149" s="322"/>
      <c r="BQ149" s="322"/>
      <c r="BR149" s="322"/>
      <c r="BS149" s="322"/>
      <c r="BT149" s="322"/>
      <c r="BU149" s="322"/>
      <c r="BV149" s="322"/>
      <c r="BW149" s="322"/>
      <c r="BX149" s="322"/>
      <c r="BY149" s="322"/>
      <c r="BZ149" s="322"/>
      <c r="CA149" s="322"/>
      <c r="CB149" s="66"/>
      <c r="CC149" s="66"/>
      <c r="CD149" s="66"/>
      <c r="CE149" s="66"/>
      <c r="CF149" s="66"/>
      <c r="CG149" s="66"/>
      <c r="CH149" s="66"/>
      <c r="CI149" s="66"/>
      <c r="CJ149" s="66"/>
      <c r="CK149" s="66"/>
      <c r="CL149" s="66"/>
      <c r="CM149" s="66"/>
      <c r="CN149" s="66"/>
      <c r="CO149" s="66"/>
      <c r="CP149" s="66"/>
      <c r="CQ149" s="66"/>
      <c r="CR149" s="66"/>
      <c r="CS149" s="66"/>
      <c r="CT149" s="66"/>
      <c r="CU149" s="66"/>
      <c r="CV149" s="66"/>
      <c r="CW149" s="66"/>
      <c r="CX149" s="66"/>
      <c r="CY149" s="66"/>
      <c r="CZ149" s="66"/>
      <c r="DA149" s="66"/>
      <c r="DB149" s="322"/>
      <c r="DC149" s="322"/>
      <c r="DD149" s="322"/>
      <c r="DE149" s="66"/>
      <c r="DF149" s="66"/>
      <c r="DG149" s="66"/>
      <c r="DH149" s="66"/>
      <c r="DI149" s="66"/>
      <c r="DJ149" s="66"/>
      <c r="DK149" s="66"/>
      <c r="DL149" s="66"/>
      <c r="DM149" s="66"/>
      <c r="DN149" s="66"/>
      <c r="DO149" s="66"/>
      <c r="DP149" s="66"/>
      <c r="DQ149" s="66"/>
      <c r="DR149" s="66"/>
      <c r="DS149" s="66"/>
      <c r="DT149" s="66"/>
      <c r="DU149" s="322"/>
      <c r="DV149" s="322"/>
      <c r="DW149" s="322"/>
      <c r="DX149" s="322"/>
      <c r="DY149" s="322"/>
      <c r="DZ149" s="322"/>
      <c r="EA149" s="322"/>
    </row>
    <row r="150" spans="1:131" s="595" customFormat="1" ht="19.5" hidden="1" customHeight="1">
      <c r="B150" s="851" t="s">
        <v>124</v>
      </c>
      <c r="C150" s="852" t="s">
        <v>753</v>
      </c>
      <c r="D150" s="853" t="s">
        <v>188</v>
      </c>
      <c r="E150" s="852" t="s">
        <v>198</v>
      </c>
      <c r="F150" s="853" t="s">
        <v>190</v>
      </c>
      <c r="G150" s="853"/>
      <c r="H150" s="853"/>
      <c r="I150" s="854" t="s">
        <v>172</v>
      </c>
      <c r="J150" s="855" t="s">
        <v>199</v>
      </c>
      <c r="K150" s="856" t="s">
        <v>110</v>
      </c>
      <c r="L150" s="857">
        <v>77097.289999999994</v>
      </c>
      <c r="M150" s="858">
        <v>75903.289999999994</v>
      </c>
      <c r="N150" s="859">
        <v>45775</v>
      </c>
      <c r="O150" s="860">
        <v>7</v>
      </c>
      <c r="P150" s="861">
        <v>81216.52</v>
      </c>
      <c r="Q150" s="862" t="s">
        <v>35</v>
      </c>
      <c r="R150" s="862">
        <v>3795.16</v>
      </c>
      <c r="S150" s="852" t="s">
        <v>112</v>
      </c>
      <c r="T150" s="862"/>
      <c r="U150" s="862"/>
      <c r="V150" s="862"/>
      <c r="W150" s="863"/>
      <c r="X150" s="864"/>
      <c r="Y150" s="852"/>
      <c r="Z150" s="852"/>
      <c r="AA150" s="864">
        <v>45778</v>
      </c>
      <c r="AB150" s="864">
        <v>47603</v>
      </c>
      <c r="AC150" s="852"/>
      <c r="AD150" s="852"/>
      <c r="AE150" s="865"/>
      <c r="AF150" s="852"/>
      <c r="AG150" s="852"/>
      <c r="AH150" s="852"/>
      <c r="AI150" s="852"/>
      <c r="AJ150" s="864"/>
      <c r="AK150" s="864"/>
      <c r="AL150" s="866" t="s">
        <v>172</v>
      </c>
      <c r="AM150" s="867" t="s">
        <v>192</v>
      </c>
      <c r="AN150" s="852">
        <v>928272722</v>
      </c>
      <c r="AO150" s="852" t="s">
        <v>193</v>
      </c>
      <c r="AP150" s="868" t="s">
        <v>194</v>
      </c>
      <c r="AQ150" s="852">
        <v>928272722</v>
      </c>
      <c r="AR150" s="852" t="s">
        <v>195</v>
      </c>
      <c r="AS150" s="868" t="s">
        <v>196</v>
      </c>
      <c r="AT150" s="852">
        <v>928272722</v>
      </c>
      <c r="AU150" s="852" t="s">
        <v>197</v>
      </c>
      <c r="AV150" s="590"/>
      <c r="AW150" s="590"/>
      <c r="AX150" s="590"/>
      <c r="AY150" s="590"/>
      <c r="AZ150" s="590"/>
      <c r="BA150" s="590"/>
      <c r="BB150" s="590"/>
      <c r="BC150" s="590"/>
      <c r="BD150" s="590"/>
      <c r="BE150" s="590"/>
      <c r="BF150" s="590"/>
      <c r="BG150" s="590"/>
      <c r="BH150" s="590"/>
      <c r="BI150" s="590"/>
      <c r="BJ150" s="590"/>
      <c r="BK150" s="590"/>
      <c r="BL150" s="590"/>
      <c r="BM150" s="590"/>
      <c r="BN150" s="590"/>
    </row>
    <row r="151" spans="1:131" s="322" customFormat="1" ht="15">
      <c r="A151" s="321"/>
      <c r="B151" s="347"/>
      <c r="C151" s="638"/>
      <c r="D151" s="641"/>
      <c r="E151" s="645"/>
      <c r="F151" s="641"/>
      <c r="G151" s="641"/>
      <c r="H151" s="641"/>
      <c r="I151" s="641"/>
      <c r="J151" s="648"/>
      <c r="K151" s="641"/>
      <c r="L151" s="652"/>
      <c r="M151" s="655"/>
      <c r="N151" s="657"/>
      <c r="O151" s="660"/>
      <c r="P151" s="663"/>
      <c r="Q151" s="666"/>
      <c r="R151" s="666"/>
      <c r="S151" s="645"/>
      <c r="T151" s="666"/>
      <c r="U151" s="670"/>
      <c r="V151" s="670"/>
      <c r="W151" s="673"/>
      <c r="X151" s="676"/>
      <c r="Y151" s="670"/>
      <c r="Z151" s="666"/>
      <c r="AA151" s="676"/>
      <c r="AB151" s="676"/>
      <c r="AC151" s="645"/>
      <c r="AD151" s="645"/>
      <c r="AE151" s="645"/>
      <c r="AF151" s="666"/>
      <c r="AG151" s="666"/>
      <c r="AH151" s="666"/>
      <c r="AI151" s="666"/>
      <c r="AJ151" s="676"/>
      <c r="AK151" s="676"/>
      <c r="AL151" s="645"/>
      <c r="AM151" s="684"/>
      <c r="AN151" s="687"/>
      <c r="AO151" s="645"/>
      <c r="AP151" s="688"/>
      <c r="AQ151" s="645"/>
      <c r="AR151" s="645"/>
      <c r="AS151" s="688"/>
      <c r="AT151" s="645"/>
      <c r="AU151" s="645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/>
      <c r="BH151" s="66"/>
      <c r="BI151" s="66"/>
      <c r="BJ151" s="66"/>
      <c r="BK151" s="66"/>
      <c r="BL151" s="66"/>
      <c r="BM151" s="66"/>
      <c r="BN151" s="66"/>
      <c r="BO151" s="321"/>
      <c r="BP151" s="321"/>
      <c r="BQ151" s="321"/>
      <c r="BR151" s="321"/>
      <c r="BS151" s="321"/>
      <c r="BT151" s="321"/>
      <c r="BU151" s="321"/>
      <c r="BV151" s="321"/>
      <c r="BW151" s="321"/>
      <c r="BX151" s="321"/>
      <c r="BY151" s="321"/>
      <c r="BZ151" s="321"/>
      <c r="CA151" s="321"/>
      <c r="CB151" s="321"/>
      <c r="CC151" s="321"/>
      <c r="CD151" s="321"/>
      <c r="CE151" s="321"/>
      <c r="CF151" s="321"/>
      <c r="CG151" s="321"/>
      <c r="CH151" s="321"/>
      <c r="CI151" s="321"/>
      <c r="CJ151" s="321"/>
      <c r="CK151" s="321"/>
      <c r="CL151" s="321"/>
      <c r="CM151" s="321"/>
      <c r="CN151" s="321"/>
      <c r="CO151" s="321"/>
      <c r="CP151" s="321"/>
      <c r="CQ151" s="321"/>
      <c r="CR151" s="321"/>
      <c r="CS151" s="321"/>
      <c r="CT151" s="321"/>
      <c r="CU151" s="321"/>
      <c r="CV151" s="321"/>
      <c r="CW151" s="321"/>
      <c r="CX151" s="321"/>
      <c r="CY151" s="321"/>
      <c r="CZ151" s="321"/>
      <c r="DA151" s="321"/>
      <c r="DB151" s="321"/>
      <c r="DC151" s="321"/>
      <c r="DD151" s="321"/>
      <c r="DE151" s="321"/>
      <c r="DF151" s="321"/>
      <c r="DG151" s="321"/>
      <c r="DH151" s="321"/>
      <c r="DI151" s="321"/>
      <c r="DJ151" s="321"/>
      <c r="DK151" s="321"/>
      <c r="DL151" s="321"/>
      <c r="DM151" s="321"/>
      <c r="DN151" s="321"/>
      <c r="DO151" s="321"/>
      <c r="DP151" s="321"/>
      <c r="DQ151" s="321"/>
      <c r="DR151" s="321"/>
      <c r="DS151" s="321"/>
      <c r="DT151" s="321"/>
      <c r="DU151" s="321"/>
      <c r="DV151" s="321"/>
      <c r="DW151" s="321"/>
      <c r="DX151" s="321"/>
      <c r="DY151" s="321"/>
      <c r="DZ151" s="321"/>
      <c r="EA151" s="321"/>
    </row>
    <row r="152" spans="1:131" s="590" customFormat="1" ht="15" customHeight="1">
      <c r="A152" s="322"/>
      <c r="B152" s="635"/>
      <c r="C152" s="637"/>
      <c r="D152" s="640"/>
      <c r="E152" s="644"/>
      <c r="F152" s="646"/>
      <c r="G152" s="646"/>
      <c r="H152" s="646"/>
      <c r="I152" s="646"/>
      <c r="J152" s="647"/>
      <c r="K152" s="649"/>
      <c r="L152" s="651"/>
      <c r="M152" s="654"/>
      <c r="N152" s="656"/>
      <c r="O152" s="659"/>
      <c r="P152" s="662"/>
      <c r="Q152" s="665"/>
      <c r="R152" s="665"/>
      <c r="S152" s="644"/>
      <c r="T152" s="665"/>
      <c r="U152" s="669"/>
      <c r="V152" s="669"/>
      <c r="W152" s="672"/>
      <c r="X152" s="675"/>
      <c r="Y152" s="678"/>
      <c r="Z152" s="678"/>
      <c r="AA152" s="680"/>
      <c r="AB152" s="680"/>
      <c r="AC152" s="644"/>
      <c r="AD152" s="681"/>
      <c r="AE152" s="681"/>
      <c r="AF152" s="669"/>
      <c r="AG152" s="665"/>
      <c r="AH152" s="665"/>
      <c r="AI152" s="669"/>
      <c r="AJ152" s="675"/>
      <c r="AK152" s="675"/>
      <c r="AL152" s="644"/>
      <c r="AM152" s="683"/>
      <c r="AN152" s="686"/>
      <c r="AO152" s="686"/>
      <c r="AP152" s="644"/>
      <c r="AQ152" s="644"/>
      <c r="AR152" s="644"/>
      <c r="AS152" s="689"/>
      <c r="AT152" s="644"/>
      <c r="AU152" s="672"/>
      <c r="AV152" s="322"/>
      <c r="AW152" s="322"/>
      <c r="AX152" s="322"/>
      <c r="AY152" s="322"/>
      <c r="AZ152" s="322"/>
      <c r="BA152" s="322"/>
      <c r="BB152" s="322"/>
      <c r="BC152" s="322"/>
      <c r="BD152" s="322"/>
      <c r="BE152" s="322"/>
      <c r="BF152" s="322"/>
      <c r="BG152" s="322"/>
      <c r="BH152" s="322"/>
      <c r="BI152" s="322"/>
      <c r="BJ152" s="322"/>
      <c r="BK152" s="322"/>
      <c r="BL152" s="322"/>
      <c r="BM152" s="322"/>
      <c r="BN152" s="322"/>
      <c r="BO152" s="322"/>
      <c r="BP152" s="322"/>
      <c r="BQ152" s="322"/>
      <c r="BR152" s="322"/>
      <c r="BS152" s="322"/>
      <c r="BT152" s="322"/>
      <c r="BU152" s="322"/>
      <c r="BV152" s="322"/>
      <c r="BW152" s="322"/>
      <c r="BX152" s="322"/>
      <c r="BY152" s="322"/>
      <c r="BZ152" s="322"/>
      <c r="CA152" s="322"/>
      <c r="CB152" s="322"/>
      <c r="CC152" s="322"/>
      <c r="CD152" s="322"/>
      <c r="CE152" s="322"/>
      <c r="CF152" s="322"/>
      <c r="CG152" s="322"/>
      <c r="CH152" s="322"/>
      <c r="CI152" s="322"/>
      <c r="CJ152" s="322"/>
      <c r="CK152" s="322"/>
      <c r="CL152" s="322"/>
      <c r="CM152" s="322"/>
      <c r="CN152" s="322"/>
      <c r="CO152" s="322"/>
      <c r="CP152" s="322"/>
      <c r="CQ152" s="322"/>
      <c r="CR152" s="322"/>
      <c r="CS152" s="322"/>
      <c r="CT152" s="322"/>
      <c r="CU152" s="322"/>
      <c r="CV152" s="322"/>
      <c r="CW152" s="322"/>
      <c r="CX152" s="322"/>
      <c r="CY152" s="322"/>
      <c r="CZ152" s="322"/>
      <c r="DA152" s="322"/>
      <c r="DB152" s="322"/>
      <c r="DC152" s="322"/>
      <c r="DD152" s="322"/>
      <c r="DE152" s="322"/>
      <c r="DF152" s="322"/>
      <c r="DG152" s="322"/>
      <c r="DH152" s="322"/>
      <c r="DI152" s="322"/>
      <c r="DJ152" s="322"/>
      <c r="DK152" s="322"/>
      <c r="DL152" s="322"/>
      <c r="DM152" s="322"/>
      <c r="DN152" s="322"/>
      <c r="DO152" s="322"/>
      <c r="DP152" s="322"/>
      <c r="DQ152" s="322"/>
      <c r="DR152" s="322"/>
      <c r="DS152" s="322"/>
      <c r="DT152" s="322"/>
      <c r="DU152" s="322"/>
      <c r="DV152" s="322"/>
      <c r="DW152" s="322"/>
      <c r="DX152" s="322"/>
      <c r="DY152" s="322"/>
      <c r="DZ152" s="322"/>
      <c r="EA152" s="322"/>
    </row>
    <row r="153" spans="1:131" s="602" customFormat="1" ht="15" customHeight="1">
      <c r="A153" s="322"/>
      <c r="B153" s="636"/>
      <c r="C153" s="639"/>
      <c r="D153" s="642"/>
      <c r="E153" s="639"/>
      <c r="F153" s="642"/>
      <c r="G153" s="642"/>
      <c r="H153" s="642"/>
      <c r="I153" s="642"/>
      <c r="J153" s="642"/>
      <c r="K153" s="650"/>
      <c r="L153" s="653"/>
      <c r="M153" s="653"/>
      <c r="N153" s="658"/>
      <c r="O153" s="661"/>
      <c r="P153" s="664"/>
      <c r="Q153" s="667"/>
      <c r="R153" s="667"/>
      <c r="S153" s="639"/>
      <c r="T153" s="668"/>
      <c r="U153" s="667"/>
      <c r="V153" s="667"/>
      <c r="W153" s="674"/>
      <c r="X153" s="677"/>
      <c r="Y153" s="679"/>
      <c r="Z153" s="667"/>
      <c r="AA153" s="677"/>
      <c r="AB153" s="677"/>
      <c r="AC153" s="639"/>
      <c r="AD153" s="639"/>
      <c r="AE153" s="639"/>
      <c r="AF153" s="667"/>
      <c r="AG153" s="667"/>
      <c r="AH153" s="667"/>
      <c r="AI153" s="667"/>
      <c r="AJ153" s="677"/>
      <c r="AK153" s="677"/>
      <c r="AL153" s="682"/>
      <c r="AM153" s="685"/>
      <c r="AN153" s="674"/>
      <c r="AO153" s="674"/>
      <c r="AP153" s="685"/>
      <c r="AQ153" s="639"/>
      <c r="AR153" s="639"/>
      <c r="AS153" s="639"/>
      <c r="AT153" s="674"/>
      <c r="AU153" s="639"/>
      <c r="AV153" s="322"/>
      <c r="AW153" s="322"/>
      <c r="AX153" s="322"/>
      <c r="AY153" s="322"/>
      <c r="AZ153" s="322"/>
      <c r="BA153" s="322"/>
      <c r="BB153" s="322"/>
      <c r="BC153" s="322"/>
      <c r="BD153" s="322"/>
      <c r="BE153" s="322"/>
      <c r="BF153" s="322"/>
      <c r="BG153" s="322"/>
      <c r="BH153" s="322"/>
      <c r="BI153" s="322"/>
      <c r="BJ153" s="322"/>
      <c r="BK153" s="322"/>
      <c r="BL153" s="322"/>
      <c r="BM153" s="322"/>
      <c r="BN153" s="322"/>
      <c r="BO153" s="322"/>
      <c r="BP153" s="322"/>
      <c r="BQ153" s="322"/>
      <c r="BR153" s="322"/>
      <c r="BS153" s="322"/>
      <c r="BT153" s="322"/>
      <c r="BU153" s="322"/>
      <c r="BV153" s="322"/>
      <c r="BW153" s="322"/>
      <c r="BX153" s="322"/>
      <c r="BY153" s="322"/>
      <c r="BZ153" s="322"/>
      <c r="CA153" s="322"/>
      <c r="CB153" s="322"/>
      <c r="CC153" s="322"/>
      <c r="CD153" s="322"/>
      <c r="CE153" s="322"/>
      <c r="CF153" s="322"/>
      <c r="CG153" s="322"/>
      <c r="CH153" s="322"/>
      <c r="CI153" s="322"/>
      <c r="CJ153" s="322"/>
      <c r="CK153" s="322"/>
      <c r="CL153" s="322"/>
      <c r="CM153" s="322"/>
      <c r="CN153" s="322"/>
      <c r="CO153" s="322"/>
      <c r="CP153" s="322"/>
      <c r="CQ153" s="322"/>
      <c r="CR153" s="322"/>
      <c r="CS153" s="322"/>
      <c r="CT153" s="322"/>
      <c r="CU153" s="322"/>
      <c r="CV153" s="322"/>
      <c r="CW153" s="322"/>
      <c r="CX153" s="322"/>
      <c r="CY153" s="322"/>
      <c r="CZ153" s="322"/>
      <c r="DA153" s="322"/>
      <c r="DB153" s="322"/>
      <c r="DC153" s="322"/>
      <c r="DD153" s="322"/>
      <c r="DE153" s="322"/>
      <c r="DF153" s="322"/>
      <c r="DG153" s="322"/>
      <c r="DH153" s="322"/>
      <c r="DI153" s="322"/>
      <c r="DJ153" s="322"/>
      <c r="DK153" s="322"/>
      <c r="DL153" s="322"/>
      <c r="DM153" s="322"/>
      <c r="DN153" s="322"/>
      <c r="DO153" s="322"/>
      <c r="DP153" s="322"/>
      <c r="DQ153" s="322"/>
      <c r="DR153" s="322"/>
      <c r="DS153" s="322"/>
      <c r="DT153" s="322"/>
      <c r="DU153" s="322"/>
      <c r="DV153" s="322"/>
      <c r="DW153" s="322"/>
      <c r="DX153" s="322"/>
      <c r="DY153" s="322"/>
      <c r="DZ153" s="322"/>
      <c r="EA153" s="322"/>
    </row>
    <row r="155" spans="1:131">
      <c r="P155" s="909">
        <f>P150/60</f>
        <v>1353.6086666666667</v>
      </c>
    </row>
    <row r="157" spans="1:131">
      <c r="T157" s="583">
        <f>U147*12</f>
        <v>898.80000000000007</v>
      </c>
    </row>
    <row r="160" spans="1:131">
      <c r="M160" s="582"/>
    </row>
    <row r="161" spans="24:34" ht="14.25" customHeight="1">
      <c r="AH161" s="66" t="s">
        <v>200</v>
      </c>
    </row>
    <row r="162" spans="24:34">
      <c r="X162" s="336" t="s">
        <v>200</v>
      </c>
    </row>
    <row r="163" spans="24:34"/>
  </sheetData>
  <autoFilter ref="A2:EA150" xr:uid="{00000000-0001-0000-0000-000000000000}">
    <filterColumn colId="5">
      <filters>
        <filter val="VOHALE NORTE, S.L."/>
      </filters>
    </filterColumn>
  </autoFilter>
  <dataConsolidate/>
  <mergeCells count="6">
    <mergeCell ref="Q1:R1"/>
    <mergeCell ref="AH1:AI1"/>
    <mergeCell ref="AJ1:AK1"/>
    <mergeCell ref="S1:V1"/>
    <mergeCell ref="AA1:AB1"/>
    <mergeCell ref="W1:Z1"/>
  </mergeCells>
  <phoneticPr fontId="2" type="noConversion"/>
  <hyperlinks>
    <hyperlink ref="AM75" r:id="rId1" xr:uid="{1644D068-0424-497D-97B8-B6CC19D47E2A}"/>
    <hyperlink ref="AM141" r:id="rId2" xr:uid="{3B758E01-80EB-4CBC-8E72-D6F551406F19}"/>
    <hyperlink ref="AM123" r:id="rId3" xr:uid="{E1916CA3-F62C-4162-842E-0CD369675F03}"/>
    <hyperlink ref="AM107" r:id="rId4" xr:uid="{626972BD-C8E5-4C03-A074-5EA059C67DAA}"/>
    <hyperlink ref="AM16" r:id="rId5" xr:uid="{599F5790-1000-49B8-B617-915349A038F6}"/>
    <hyperlink ref="AM11" r:id="rId6" xr:uid="{00242AFA-17AC-4D76-88D1-764B28A8A249}"/>
    <hyperlink ref="AP68" r:id="rId7" xr:uid="{0634F7ED-3450-4603-BE4D-38B226A9C16E}"/>
    <hyperlink ref="AS68" r:id="rId8" xr:uid="{E7EC05BD-F88A-45A2-BA16-28C4A096FE3A}"/>
    <hyperlink ref="AP75" r:id="rId9" xr:uid="{D794F1F9-53F5-4D4A-BE12-F9E79388551A}"/>
    <hyperlink ref="AP78" r:id="rId10" xr:uid="{285120C2-9517-4375-AFDC-42DD87291000}"/>
    <hyperlink ref="AS78" r:id="rId11" xr:uid="{B26DFDE1-1105-4E15-8088-90D38155E121}"/>
    <hyperlink ref="AP72" r:id="rId12" xr:uid="{BCACACF4-F8AD-4EA4-A2CB-44ED2E83121A}"/>
    <hyperlink ref="AS72" r:id="rId13" xr:uid="{5DFD0400-5A64-4277-92D2-D713C948CBDC}"/>
    <hyperlink ref="AM66" r:id="rId14" xr:uid="{FEA8CE64-ED45-4ABE-A7B3-8744DDE68D16}"/>
    <hyperlink ref="AP66" r:id="rId15" xr:uid="{D2FA76ED-E94D-4C67-83F6-CE916762E813}"/>
    <hyperlink ref="AS66" r:id="rId16" xr:uid="{F4E20195-529F-4892-BFB8-DC85AFB876A3}"/>
    <hyperlink ref="AM76" r:id="rId17" xr:uid="{00E1A229-D901-4D65-AAD4-3C9F8AD0C565}"/>
    <hyperlink ref="AP76" r:id="rId18" xr:uid="{8DB86358-CF6D-4EAD-BDF3-FEA243ADFBEF}"/>
    <hyperlink ref="AP26" r:id="rId19" xr:uid="{361B2D99-957B-4262-B82C-82CA5877021E}"/>
    <hyperlink ref="AM7" r:id="rId20" xr:uid="{3A37ABFC-157A-4CBF-9B51-30A7DBC4189A}"/>
    <hyperlink ref="AM106" r:id="rId21" xr:uid="{32C06D52-D255-4EFE-A19C-F1A624A15F08}"/>
    <hyperlink ref="AM140" r:id="rId22" xr:uid="{1509D41B-30A1-4626-A7B6-9466603AD1A0}"/>
    <hyperlink ref="AP7" r:id="rId23" xr:uid="{6EA545A0-3E18-470E-9EB8-73BC445EF299}"/>
    <hyperlink ref="AP106" r:id="rId24" xr:uid="{F8658DB0-CA9C-4D95-987E-A52BE0E0941A}"/>
    <hyperlink ref="AP140" r:id="rId25" xr:uid="{700E69CD-AF51-4EF5-9560-4864E0B64911}"/>
    <hyperlink ref="AS7" r:id="rId26" xr:uid="{CFD5F131-15FC-43B1-AFAE-3AF0A788999E}"/>
    <hyperlink ref="AS106" r:id="rId27" xr:uid="{CAD5B847-E4E6-4D2F-917E-95CD7911F542}"/>
    <hyperlink ref="AS140" r:id="rId28" xr:uid="{C052659E-C714-4661-8777-1D468AD3D576}"/>
    <hyperlink ref="AP149" r:id="rId29" xr:uid="{C3ABE4AE-4E61-477A-B7B9-41995A885643}"/>
    <hyperlink ref="AP11" r:id="rId30" xr:uid="{058D1108-C603-4A54-8C0C-9BF05A027A55}"/>
    <hyperlink ref="AS11" r:id="rId31" xr:uid="{B9CDD12E-D822-4A65-AEA8-4CD51B89ECBC}"/>
    <hyperlink ref="AS149" r:id="rId32" xr:uid="{7179E041-5CB0-4EF7-8CD6-65DB4F325AB1}"/>
    <hyperlink ref="AP138" r:id="rId33" xr:uid="{D710ADA8-657E-4D44-89E6-425094F38FCE}"/>
    <hyperlink ref="AP55" r:id="rId34" xr:uid="{53183193-E915-4176-8E92-019AD6889598}"/>
    <hyperlink ref="AS138" r:id="rId35" xr:uid="{5C3B006E-490A-40C7-8AE5-33991FAB8147}"/>
    <hyperlink ref="AS55" r:id="rId36" xr:uid="{AE17E074-A3A8-485C-969A-5D4157352276}"/>
    <hyperlink ref="AM13" r:id="rId37" xr:uid="{C30F0982-AF86-46D6-93F8-F92745874564}"/>
    <hyperlink ref="AM54" r:id="rId38" xr:uid="{14B8579D-7833-4C7D-B6CA-0AEABA918AA0}"/>
    <hyperlink ref="AM121" r:id="rId39" xr:uid="{EBE36F8A-F3D3-41CF-AFE7-BF18BD54652A}"/>
    <hyperlink ref="AP13" r:id="rId40" xr:uid="{8ED5B7BF-86F9-4E58-BCA6-005944F4A644}"/>
    <hyperlink ref="AP121" r:id="rId41" xr:uid="{7407CEE9-A242-4106-AA18-6F312AC153E9}"/>
    <hyperlink ref="AP54" r:id="rId42" xr:uid="{E3187AC7-2677-45C2-9869-570C5DF72B39}"/>
    <hyperlink ref="AM77" r:id="rId43" xr:uid="{FF8C73A9-B7CA-4A04-AAF0-1ED28DB34AE8}"/>
    <hyperlink ref="AP77" r:id="rId44" xr:uid="{81865F9B-83C7-4D50-8D5D-85BA0E556E46}"/>
    <hyperlink ref="AM122" r:id="rId45" xr:uid="{77E08E3D-C6A3-47AD-ADC2-B7577D861245}"/>
    <hyperlink ref="AP122" r:id="rId46" xr:uid="{FCD46BF6-E93A-4755-B973-A65DAA577309}"/>
    <hyperlink ref="AP116" r:id="rId47" xr:uid="{F76761A2-0F74-4418-974F-2EBDE6AF11B8}"/>
    <hyperlink ref="AS51" r:id="rId48" xr:uid="{65D383D7-5D31-4FB7-A85F-E1A47CBA09F4}"/>
    <hyperlink ref="AP51" r:id="rId49" xr:uid="{3EBCAEDF-CDE6-443E-8DC1-8F27A08B8CDF}"/>
    <hyperlink ref="AM5" r:id="rId50" xr:uid="{A6691206-21FA-4E49-B9F8-D86227F6D847}"/>
    <hyperlink ref="AM100" r:id="rId51" xr:uid="{A37DBF71-9CF8-4280-B6C6-EBD6ECA9AE3E}"/>
    <hyperlink ref="AM45" r:id="rId52" xr:uid="{FE5AE85C-1E9B-4909-8247-C85E3CF5913C}"/>
    <hyperlink ref="AP5" r:id="rId53" xr:uid="{74F0BBC3-3E5A-4591-9820-C41ECF9F2E02}"/>
    <hyperlink ref="AP100" r:id="rId54" xr:uid="{5D3C1A1A-E8E2-4FA0-A663-AA99ADD9087E}"/>
    <hyperlink ref="AP45" r:id="rId55" xr:uid="{8277FD63-F893-4C26-B361-2368A37D0211}"/>
    <hyperlink ref="AS5" r:id="rId56" xr:uid="{E583FC2B-FD10-4E6C-846F-C1CB55716025}"/>
    <hyperlink ref="AS100" r:id="rId57" xr:uid="{4DB38CE0-8BB6-4026-BB91-693CC5E618FA}"/>
    <hyperlink ref="AS45" r:id="rId58" xr:uid="{1B020127-5A94-4C6B-84E6-9CE5C5AA202F}"/>
    <hyperlink ref="AM6" r:id="rId59" xr:uid="{EAD2BF2B-514B-4CAB-A90A-432C95AD925C}"/>
    <hyperlink ref="AM137" r:id="rId60" xr:uid="{73993791-9611-434D-924B-EC5212FF6304}"/>
    <hyperlink ref="AS6" r:id="rId61" xr:uid="{5233E942-8915-4C25-B8CC-0B26BE229632}"/>
    <hyperlink ref="AS137" r:id="rId62" xr:uid="{A703E3FD-A5C7-4635-BA6F-3D7A4A00DBD1}"/>
    <hyperlink ref="AS17" r:id="rId63" xr:uid="{47658C69-8ADB-4D8E-A6B1-08DE151EAD47}"/>
    <hyperlink ref="AP16" r:id="rId64" xr:uid="{3D932E42-4BF6-4DD6-BCBD-F404F111CE6C}"/>
    <hyperlink ref="AP107" r:id="rId65" xr:uid="{F37EAC3E-FEEE-4F96-AC97-00F4B4A1D088}"/>
    <hyperlink ref="AP123" r:id="rId66" xr:uid="{6BBEE9F2-9F51-4838-BE7C-A3290D3078EF}"/>
    <hyperlink ref="AP141" r:id="rId67" xr:uid="{4A7616CC-617B-476E-8D6A-CCBDE30BC9A2}"/>
    <hyperlink ref="AS16" r:id="rId68" xr:uid="{4C37A0B9-4459-4472-9C05-203F7D01779D}"/>
    <hyperlink ref="AS107" r:id="rId69" xr:uid="{BA7DC081-6F48-4027-942F-AB8B684D8E51}"/>
    <hyperlink ref="AS123" r:id="rId70" xr:uid="{768D4BDB-8113-407C-8F1E-E0DE76C35852}"/>
    <hyperlink ref="AS141" r:id="rId71" xr:uid="{776C5A7A-DA1F-42E1-8905-E29B6B610CFC}"/>
    <hyperlink ref="AP101" r:id="rId72" xr:uid="{58D46185-AED8-4603-B83E-602850D96E79}"/>
    <hyperlink ref="AS101" r:id="rId73" xr:uid="{DB9E7630-7CC5-4D91-8BBC-9E3FF640BE43}"/>
    <hyperlink ref="AP3" r:id="rId74" xr:uid="{2019242C-F9D5-42B5-BD0C-E0170385ED60}"/>
    <hyperlink ref="AS3" r:id="rId75" xr:uid="{2B8D2557-B87D-42D2-9570-7F1998957F5E}"/>
    <hyperlink ref="AM24" r:id="rId76" xr:uid="{68F14D4F-8E73-44AD-8075-D20573E23B2D}"/>
    <hyperlink ref="AP24" r:id="rId77" xr:uid="{73889D9B-3A12-4541-AD9A-BD482128E7B6}"/>
    <hyperlink ref="AP118" r:id="rId78" xr:uid="{838C514A-F764-49B3-BF23-66BFD401F3AF}"/>
    <hyperlink ref="AP79" r:id="rId79" xr:uid="{67592ADE-D3AA-4DC1-B10D-AA4B6AF3F9FE}"/>
    <hyperlink ref="AM118" r:id="rId80" xr:uid="{1C94630C-8FF2-49E9-8B23-BCABE9AA5FF0}"/>
    <hyperlink ref="AM79" r:id="rId81" xr:uid="{FCEBD96B-C2B1-44EA-84B4-3928D949F07F}"/>
    <hyperlink ref="AS24" r:id="rId82" xr:uid="{E40FB695-C205-4FB0-9D56-AF9B1966BFF8}"/>
    <hyperlink ref="AS118" r:id="rId83" xr:uid="{B1190F93-FCEB-4863-AD77-FB337ACA0C17}"/>
    <hyperlink ref="AS79" r:id="rId84" xr:uid="{CD653B15-B262-40DA-929A-4B10BEDF0569}"/>
    <hyperlink ref="AM3" r:id="rId85" xr:uid="{F7EE1DE4-6EB7-4C14-AE90-7A99E101555D}"/>
    <hyperlink ref="AM52" r:id="rId86" xr:uid="{4B2F430B-6280-4075-B8AD-CBBE6C86480D}"/>
    <hyperlink ref="AP52" r:id="rId87" xr:uid="{CEA9ABF3-8018-4C37-992F-F6C7ADF79304}"/>
    <hyperlink ref="AS52" r:id="rId88" xr:uid="{1775BF79-2164-42C9-BDBD-DE09DE17E625}"/>
    <hyperlink ref="AM117" r:id="rId89" xr:uid="{FCDAFC8F-268E-42D2-AB8B-ED77CED392B9}"/>
    <hyperlink ref="AS117" r:id="rId90" xr:uid="{A7614334-39D2-4628-9F80-75913AA67CC6}"/>
    <hyperlink ref="AP31" r:id="rId91" xr:uid="{44862BA5-E64D-40B2-A3E2-1270B3B9EAB1}"/>
    <hyperlink ref="AS31" r:id="rId92" xr:uid="{B4AD7556-EC78-4491-99F9-4771747A1B77}"/>
    <hyperlink ref="AS136" r:id="rId93" xr:uid="{0D7F7F45-F73E-47EF-92BA-C9673593196D}"/>
    <hyperlink ref="AP136" r:id="rId94" xr:uid="{7A6F3725-B482-4AED-B30F-16D50E8BE080}"/>
    <hyperlink ref="AM136" r:id="rId95" xr:uid="{5C536A26-7CDB-4A9E-B2ED-7A4022B8BAFC}"/>
    <hyperlink ref="AS109" r:id="rId96" xr:uid="{AB3C062A-23A7-46D5-8ABD-8738C505CF0B}"/>
    <hyperlink ref="AS128" r:id="rId97" xr:uid="{D6B0F1E7-36DB-4FE5-9E7F-1AD662061AAE}"/>
    <hyperlink ref="AS143" r:id="rId98" xr:uid="{561D2D34-49F3-4551-883F-BD4A04A0A7EA}"/>
    <hyperlink ref="AS81" r:id="rId99" xr:uid="{7B0E682C-6ABD-4C9C-892D-1CB660C24DDE}"/>
    <hyperlink ref="AS56" r:id="rId100" xr:uid="{99CD5334-C877-4999-B9D4-AB6B51018DBE}"/>
    <hyperlink ref="AP27" r:id="rId101" xr:uid="{BF747FB1-5F5E-45A6-95CF-474998C2DD1F}"/>
    <hyperlink ref="AP95" r:id="rId102" xr:uid="{355A42EC-E353-47BA-B376-A1BF351F69B8}"/>
    <hyperlink ref="AS95" r:id="rId103" xr:uid="{DBE366E4-B32C-4854-9131-92B85DF4D1AC}"/>
    <hyperlink ref="AS27" r:id="rId104" xr:uid="{77CAD986-1F5A-4962-B18F-C3D691A9CF61}"/>
    <hyperlink ref="AM86" r:id="rId105" xr:uid="{6A4AC177-9770-4A2B-900B-CE63C282757E}"/>
    <hyperlink ref="AP86" r:id="rId106" xr:uid="{47FC3D8F-7CA2-49DA-AB9D-938F2830C576}"/>
    <hyperlink ref="AS86" r:id="rId107" xr:uid="{DE408E5C-837D-47F3-998B-D07709A3D9B4}"/>
    <hyperlink ref="AP74" r:id="rId108" xr:uid="{1D9000AA-72BD-4973-ACE0-878884E31103}"/>
    <hyperlink ref="AS74" r:id="rId109" xr:uid="{A1FED0BC-6CD7-429A-8D8B-F795F50A955A}"/>
    <hyperlink ref="AM33" r:id="rId110" xr:uid="{51E2D490-E96C-4B37-8609-21A95F3795BF}"/>
    <hyperlink ref="AP33" r:id="rId111" xr:uid="{2BCE49A1-4324-485E-9A01-236A10C74F50}"/>
    <hyperlink ref="AS33" r:id="rId112" xr:uid="{3ED6544B-A558-4BE0-8EB9-076854157670}"/>
    <hyperlink ref="AP119" r:id="rId113" xr:uid="{85B49D9B-A887-4A7A-B935-990DE04685AC}"/>
    <hyperlink ref="AS119" r:id="rId114" xr:uid="{96CE78FE-AFDB-4ECE-B3BA-55D4EE135828}"/>
    <hyperlink ref="AM115" r:id="rId115" xr:uid="{201C0823-E2D4-47A0-A563-B4427D48ED58}"/>
    <hyperlink ref="AP115" r:id="rId116" xr:uid="{1C110E6E-1FE5-4FF1-A315-71C78CDD0475}"/>
    <hyperlink ref="AM21" r:id="rId117" xr:uid="{F17D4643-5919-4756-9BBA-AAA0A4B00F5F}"/>
    <hyperlink ref="AP21" r:id="rId118" xr:uid="{C3A9D447-5A65-43B5-8229-1D411E1A29DA}"/>
    <hyperlink ref="AU21" r:id="rId119" xr:uid="{E18D8819-E6A3-4C18-BFA5-82FEA5194014}"/>
    <hyperlink ref="AP18" r:id="rId120" display="salacra@biservicus.com" xr:uid="{BD74F701-F41E-418C-83AD-7BB6985E4BE7}"/>
    <hyperlink ref="AP110" r:id="rId121" display="salacra@biservicus.com" xr:uid="{FCEEE4D6-66BC-43FD-B400-8CB8CEF1AE43}"/>
    <hyperlink ref="AP130" r:id="rId122" display="salacra@biservicus.com" xr:uid="{E72695E4-75B4-40F1-ADFB-0B9C4CF6D81F}"/>
    <hyperlink ref="AP146" r:id="rId123" display="salacra@biservicus.com" xr:uid="{0AAFF4C6-A637-4622-BB81-5C0BD46A3499}"/>
    <hyperlink ref="AP65" r:id="rId124" display="salacra@biservicus.com" xr:uid="{10F1409F-D237-4675-8E25-E3EDFBDF62E0}"/>
    <hyperlink ref="AP62" r:id="rId125" display="salacra@biservicus.com" xr:uid="{63D04F0A-3978-4EFE-B632-F26EFC1E9644}"/>
    <hyperlink ref="AP69" r:id="rId126" xr:uid="{AD2BD425-112E-4A05-B415-934B05D05510}"/>
    <hyperlink ref="AS69" r:id="rId127" xr:uid="{98015E09-1BDD-4AFA-9EF7-599A8CE87F53}"/>
    <hyperlink ref="AM105" r:id="rId128" xr:uid="{03063B59-A1EC-46B8-8AA0-D128C25DBBA9}"/>
    <hyperlink ref="AS105" r:id="rId129" xr:uid="{BD47444B-187A-44E1-8EC5-5EA9FF3CDA4D}"/>
    <hyperlink ref="AN126" r:id="rId130" xr:uid="{49482F2C-1A0E-411A-99A5-FB4A50278016}"/>
    <hyperlink ref="AP126" r:id="rId131" display="s.alonso@serax.es" xr:uid="{38338FB9-4F39-46B8-AEFB-2CFCEF2EFE09}"/>
    <hyperlink ref="AS126" r:id="rId132" xr:uid="{C46F901B-2080-4558-97E8-5D58E52AEFC4}"/>
    <hyperlink ref="AS125" r:id="rId133" xr:uid="{920304C9-EE20-42B7-A900-494BF9E612F8}"/>
    <hyperlink ref="AM28" r:id="rId134" xr:uid="{0899D37F-D852-4785-8565-9779EB40B17A}"/>
    <hyperlink ref="AP28" r:id="rId135" xr:uid="{264EBD9B-0524-4E91-8EDE-5D5B504F6B1F}"/>
    <hyperlink ref="AS28" r:id="rId136" xr:uid="{2F624760-919A-4238-8FB5-7D9A8CF43EB4}"/>
    <hyperlink ref="AM39" r:id="rId137" xr:uid="{6630F50E-AE81-4008-8E99-6F80828CF0E0}"/>
    <hyperlink ref="AM49" r:id="rId138" xr:uid="{662B41F0-2CAE-4EF5-B7E0-DA0539CC5268}"/>
    <hyperlink ref="AP49" r:id="rId139" xr:uid="{290F64F1-DBB5-4E5D-A458-8CBFF8992EE5}"/>
    <hyperlink ref="AS49" r:id="rId140" xr:uid="{028CEB03-9C57-4D83-B3EF-20B2864D8234}"/>
    <hyperlink ref="AM82" r:id="rId141" xr:uid="{05356DA6-C13E-40BD-A56D-C9E629A181D4}"/>
    <hyperlink ref="AS82" r:id="rId142" xr:uid="{19CEA19B-98B3-4C91-97BD-75D2A8F128C7}"/>
    <hyperlink ref="AM71" r:id="rId143" xr:uid="{C8DC8D4B-A7CC-4B71-BA03-376A294D297A}"/>
    <hyperlink ref="AS76" r:id="rId144" xr:uid="{F7FD31DB-E365-4CAA-AED5-526003FFA044}"/>
    <hyperlink ref="AS71" r:id="rId145" xr:uid="{4EDA61BC-0ABE-4154-B3EC-EA69FD2C49BF}"/>
    <hyperlink ref="AS115" r:id="rId146" xr:uid="{18A91A73-5DBE-4F80-882E-51CC25E502E0}"/>
    <hyperlink ref="AM70" r:id="rId147" xr:uid="{21D9FBC3-A60D-420C-9624-0A46433C4DF1}"/>
    <hyperlink ref="AP70" r:id="rId148" xr:uid="{7518F45B-1FC1-4B95-8A59-AD4074EA7C31}"/>
    <hyperlink ref="AS70" r:id="rId149" xr:uid="{F02BC059-2AA2-4B2F-829B-2612DEE6228D}"/>
    <hyperlink ref="AM47" r:id="rId150" xr:uid="{B2B3F9A6-1BBD-4D52-BA25-94F14D230A12}"/>
    <hyperlink ref="AP47" r:id="rId151" xr:uid="{634A80ED-8F55-46D6-A1BD-A79518680286}"/>
    <hyperlink ref="AS47" r:id="rId152" xr:uid="{21EAD519-6A67-4E02-87D5-F050D6E7778C}"/>
    <hyperlink ref="AM92" r:id="rId153" xr:uid="{52C2C408-56E3-411B-963D-E537E8DB195A}"/>
    <hyperlink ref="AP92" r:id="rId154" xr:uid="{262E1501-825A-452D-95EF-DCA0AF12A885}"/>
    <hyperlink ref="AS92" r:id="rId155" xr:uid="{06A32268-C312-4B85-983D-02208D880E93}"/>
    <hyperlink ref="AM90" r:id="rId156" xr:uid="{D24DE010-BCA7-4187-928D-DE5486364629}"/>
    <hyperlink ref="AP90" r:id="rId157" xr:uid="{A11824D4-5FC8-4C57-9F87-C8A872301B4C}"/>
    <hyperlink ref="AS90" r:id="rId158" xr:uid="{431E8551-E75E-423E-AF38-22D90020D0B2}"/>
    <hyperlink ref="AM108" r:id="rId159" xr:uid="{62C15048-E3C6-48ED-96DB-86F08B5CCF05}"/>
    <hyperlink ref="AP108" r:id="rId160" xr:uid="{35AA3BCE-9086-48E1-9164-C8CD5FE24FD8}"/>
    <hyperlink ref="AS108" r:id="rId161" xr:uid="{E9E996CE-BAF3-4D5D-A7A2-0B08427EA625}"/>
    <hyperlink ref="AM142" r:id="rId162" xr:uid="{D029AB63-4C79-4AB5-A2AA-CCAF1ECDDDD3}"/>
    <hyperlink ref="AP142" r:id="rId163" xr:uid="{854DD1B1-0D94-4515-9F42-E066F5B8304F}"/>
    <hyperlink ref="AS142" r:id="rId164" xr:uid="{6C9887F7-7527-455C-8B1B-4283C36899D6}"/>
    <hyperlink ref="AM64" r:id="rId165" xr:uid="{09D9FEF6-5A9E-4CA6-88F7-168C82B65F2A}"/>
    <hyperlink ref="AP64" r:id="rId166" xr:uid="{B191DE83-B255-4A2E-A33A-7C992EC2ED89}"/>
    <hyperlink ref="AS64" r:id="rId167" xr:uid="{FB19082E-9BCB-4038-92ED-9A6D3EB6D03A}"/>
    <hyperlink ref="AM50" r:id="rId168" xr:uid="{C3AE6A41-9155-417F-A9A0-58AF183557E4}"/>
    <hyperlink ref="AP50" r:id="rId169" xr:uid="{AB8B34F6-EA65-4D17-B3BB-0A189FD949E1}"/>
    <hyperlink ref="AS50" r:id="rId170" xr:uid="{F02589A6-87F0-4FD3-9D39-BC5A81E08C59}"/>
    <hyperlink ref="AM96" r:id="rId171" xr:uid="{F6229064-1927-4209-8C17-A42D4CDB4050}"/>
    <hyperlink ref="AP96" r:id="rId172" xr:uid="{977CC0E8-33F3-4FDC-BAEA-195E0EF018BD}"/>
    <hyperlink ref="AS96" r:id="rId173" xr:uid="{6B033B02-C676-4196-A1B7-705A614A9F77}"/>
    <hyperlink ref="AS112" r:id="rId174" xr:uid="{CA4A7D2B-74CA-492C-BB8E-FB0E6E098558}"/>
    <hyperlink ref="AS9" r:id="rId175" xr:uid="{710098AD-C76C-41D8-9329-4B1C351E50B9}"/>
    <hyperlink ref="AP9" r:id="rId176" xr:uid="{783052AC-0753-4236-AA4F-0C11816E7BBF}"/>
    <hyperlink ref="AM9" r:id="rId177" xr:uid="{440FB93D-894E-4A4C-B78D-3E7053AFFB52}"/>
    <hyperlink ref="AP134" r:id="rId178" xr:uid="{0ECCDBCD-FB7C-4AC9-BDB4-73C14C07A054}"/>
    <hyperlink ref="AP22" r:id="rId179" xr:uid="{482B4E63-C316-4369-875C-1483DAF58F9D}"/>
    <hyperlink ref="AS22" r:id="rId180" xr:uid="{90A7B609-C682-4094-AD19-3DBEB1276CFB}"/>
    <hyperlink ref="AM10" r:id="rId181" xr:uid="{455FF20C-4AFB-4F79-8BE7-C56DE5E44803}"/>
    <hyperlink ref="AP10" r:id="rId182" xr:uid="{C3F94AFC-A6A3-43F6-B159-D04B19802B3B}"/>
    <hyperlink ref="AS10" r:id="rId183" xr:uid="{1BBC0186-78AC-48B9-8046-1CEEF8F53364}"/>
    <hyperlink ref="AM102" r:id="rId184" xr:uid="{5E2C743D-A681-4EB4-9B98-501730439152}"/>
    <hyperlink ref="AP102" r:id="rId185" xr:uid="{C63BAAF5-9F6D-4894-9890-A667B5F3E3CC}"/>
    <hyperlink ref="AS102" r:id="rId186" xr:uid="{62ED71C8-99FF-4E4C-942B-0C70A9ACFEB4}"/>
    <hyperlink ref="AM139" r:id="rId187" xr:uid="{FDCF6336-C319-4109-BFA7-60704BFEC13E}"/>
    <hyperlink ref="AP139" r:id="rId188" xr:uid="{BBF1901F-23EA-43E4-913A-0F91C363CC23}"/>
    <hyperlink ref="AS139" r:id="rId189" xr:uid="{09BDC277-0A85-4DFF-93AF-592A1E7EE449}"/>
    <hyperlink ref="AM63" r:id="rId190" xr:uid="{7FC1FA28-E7AD-45D4-9C36-FFEF80020CE9}"/>
    <hyperlink ref="AP63" r:id="rId191" xr:uid="{57A1381B-E3A4-4AD3-AC33-FAF8101383BB}"/>
    <hyperlink ref="AS63" r:id="rId192" xr:uid="{7ACBD0AB-F53E-4363-82E5-BAFF1AE294A7}"/>
    <hyperlink ref="AM46" r:id="rId193" xr:uid="{6275C459-BA7A-43E4-BD44-9CCA67F57820}"/>
    <hyperlink ref="AP46" r:id="rId194" xr:uid="{0087F2A0-7DAB-4583-9026-EECECFCC9DE4}"/>
    <hyperlink ref="AS46" r:id="rId195" xr:uid="{C64BF04B-7FE0-4BC2-BC73-843230A0967B}"/>
    <hyperlink ref="AM94" r:id="rId196" xr:uid="{5884E07B-6F5F-4A5D-8AB3-BE9C8525DF84}"/>
    <hyperlink ref="AP94" r:id="rId197" xr:uid="{E300E8D8-28AB-4C10-83A8-21A98F15E5A9}"/>
    <hyperlink ref="AS94" r:id="rId198" xr:uid="{F609D730-9705-4A5E-B7CD-AE83617C16CA}"/>
    <hyperlink ref="AM131" r:id="rId199" xr:uid="{4DAE3D93-E965-4A2E-9886-8EA0BD8BAB7C}"/>
    <hyperlink ref="AS131" r:id="rId200" xr:uid="{1C644C73-1E42-45EF-9521-95CD7C4E8E2B}"/>
    <hyperlink ref="AM124" r:id="rId201" xr:uid="{F32801D2-97EC-40FD-BD88-62D549872476}"/>
    <hyperlink ref="AP124" r:id="rId202" xr:uid="{720094C1-7BC1-4EED-9584-927460BA97DF}"/>
    <hyperlink ref="AS124" r:id="rId203" xr:uid="{3D984577-1F9E-4C03-905E-5F9AA78745A5}"/>
    <hyperlink ref="AM103" r:id="rId204" xr:uid="{F5D7E1EF-FB42-43D5-BC06-74B081E0FA8A}"/>
    <hyperlink ref="AP103" r:id="rId205" xr:uid="{B2A3DC42-3D98-452E-8567-D7CB586BF0FF}"/>
    <hyperlink ref="AS103" r:id="rId206" xr:uid="{0A8AB0F3-7238-41F7-AAEF-AE66741AB8D4}"/>
    <hyperlink ref="AM35" r:id="rId207" xr:uid="{5935020C-56A7-45AF-82AE-F354AD6D5F9E}"/>
    <hyperlink ref="AS97" r:id="rId208" xr:uid="{6C2C7E73-C1E1-4591-B43F-2FD4BA5D65FC}"/>
    <hyperlink ref="AM36" r:id="rId209" xr:uid="{3B74AA55-3726-45F2-B446-5F6F9CD47877}"/>
    <hyperlink ref="AM88" r:id="rId210" xr:uid="{28A0A2A9-A540-4325-8A5C-51258F68B9DA}"/>
    <hyperlink ref="AP88" r:id="rId211" xr:uid="{D79BD4E0-56FE-4C55-A5E9-AB6A4E625A14}"/>
    <hyperlink ref="AS88" r:id="rId212" xr:uid="{D647805A-8420-4BF4-8909-010C06AD27E0}"/>
    <hyperlink ref="AS4" r:id="rId213" xr:uid="{0CCF2144-CE87-4B01-B2CE-562A02E731DC}"/>
    <hyperlink ref="AP4" r:id="rId214" xr:uid="{D8583293-481E-4500-BE28-E5656F64E8B0}"/>
    <hyperlink ref="AM4" r:id="rId215" xr:uid="{C6DFC2CC-2F80-42A1-B9C2-8FAF417CAB0C}"/>
    <hyperlink ref="AM19" r:id="rId216" xr:uid="{AA8BCEED-6F83-48BD-8DA5-3D702F8EA797}"/>
    <hyperlink ref="AM147" r:id="rId217" xr:uid="{149983F9-7150-4A14-B7F7-9767AA4CB6FE}"/>
    <hyperlink ref="AM8" r:id="rId218" xr:uid="{BAB4518B-05F5-4C20-A77B-9A450B15A351}"/>
    <hyperlink ref="AP8" r:id="rId219" xr:uid="{6EAC8482-80D9-476E-B865-69B4725F7C02}"/>
    <hyperlink ref="AS8" r:id="rId220" xr:uid="{CC442DBB-C10B-4935-B80B-D8A93D8E20FA}"/>
    <hyperlink ref="AP114" r:id="rId221" xr:uid="{0015C80B-FD0A-4036-8DCE-0A30AE373E56}"/>
    <hyperlink ref="AS114" r:id="rId222" xr:uid="{E5061076-A077-4488-A71B-BB34321BF756}"/>
    <hyperlink ref="AS61" r:id="rId223" xr:uid="{87667520-31CA-4DA2-A586-D68C4F6019B2}"/>
    <hyperlink ref="AS127" r:id="rId224" xr:uid="{17EEC90C-0AED-4000-B2A7-BE429FBA9398}"/>
    <hyperlink ref="AS145" r:id="rId225" xr:uid="{89FC9B06-728E-494A-904D-BF72E361E518}"/>
    <hyperlink ref="AS89" r:id="rId226" xr:uid="{AECFC074-5E21-440E-8BE8-C0AE5D6A6841}"/>
    <hyperlink ref="AS57" r:id="rId227" xr:uid="{DC93843D-5F7A-4794-A123-464A42701ED6}"/>
    <hyperlink ref="AS99" r:id="rId228" xr:uid="{7495C2C6-4256-4027-BFC2-F75F634BF092}"/>
    <hyperlink ref="AP144" r:id="rId229" xr:uid="{0011F375-CBEE-4CC7-8E47-D8DDFFA958FD}"/>
    <hyperlink ref="AM127" r:id="rId230" xr:uid="{C0081A33-ED3A-4BE4-B93B-3FEF8EE78832}"/>
    <hyperlink ref="AS40" r:id="rId231" xr:uid="{6F68D0C7-59E9-4205-8FAE-D842FB99CC47}"/>
    <hyperlink ref="AP129" r:id="rId232" xr:uid="{6D26DB84-9CF2-4989-8180-0180B0563E48}"/>
    <hyperlink ref="AS129" r:id="rId233" xr:uid="{B8A9A81C-53C1-4B2C-A72D-5B81692454D3}"/>
    <hyperlink ref="AM20" r:id="rId234" xr:uid="{386143B0-7BD6-477D-A7AD-19A118FC81D5}"/>
    <hyperlink ref="AP20" r:id="rId235" xr:uid="{50AE4FE7-8F4B-4CF9-858A-1A2922889E14}"/>
    <hyperlink ref="AS20" r:id="rId236" xr:uid="{26FED409-D396-4581-A82A-70A7633B5411}"/>
    <hyperlink ref="AM111" r:id="rId237" xr:uid="{39DAF5D2-36D0-4942-9A4B-08D96D39A587}"/>
    <hyperlink ref="AP111" r:id="rId238" xr:uid="{8105CD98-A712-4D10-9DD8-9A8E4C7183CE}"/>
    <hyperlink ref="AS111" r:id="rId239" xr:uid="{E259201F-1A06-4B28-8C80-62C682C297F6}"/>
    <hyperlink ref="AM132" r:id="rId240" xr:uid="{0F1D9D0C-F7EB-4214-96DE-C2B315FE5823}"/>
    <hyperlink ref="AP132" r:id="rId241" xr:uid="{8CE2E23F-BC3A-438B-93AE-E68C177D6459}"/>
    <hyperlink ref="AS132" r:id="rId242" xr:uid="{175D82EE-F05E-4B14-B9D1-91E02D28B00C}"/>
    <hyperlink ref="AM148" r:id="rId243" xr:uid="{4ADC0DD4-7C1D-4037-B7AB-804738964194}"/>
    <hyperlink ref="AP148" r:id="rId244" xr:uid="{846617B0-2FDF-4DBC-A072-3E981F757B4E}"/>
    <hyperlink ref="AS148" r:id="rId245" xr:uid="{E2484EEF-63FB-4392-9960-2EC18C9A373F}"/>
    <hyperlink ref="AM133" r:id="rId246" xr:uid="{83A5F5D6-D732-4BF9-A655-FC2448963BDA}"/>
    <hyperlink ref="AP133" r:id="rId247" xr:uid="{4C32E568-8FA2-48A4-B056-E081B05CEC74}"/>
    <hyperlink ref="AS133" r:id="rId248" xr:uid="{F1107ED0-5A5D-43A3-9C87-A13DFD2EB1AA}"/>
    <hyperlink ref="AM42" r:id="rId249" xr:uid="{A9739943-FC23-4FAB-8B98-930D65EAAEE5}"/>
    <hyperlink ref="AM83" r:id="rId250" xr:uid="{42F0A32F-E1A1-4E8E-A110-34331BBC2354}"/>
    <hyperlink ref="AS83" r:id="rId251" xr:uid="{E1B96427-FDFC-4D69-A635-FC73FD3A53ED}"/>
    <hyperlink ref="AS38" r:id="rId252" xr:uid="{41EEDFC3-CE72-4E8B-A05E-7942030A70EA}"/>
    <hyperlink ref="AM38" r:id="rId253" xr:uid="{CD67E99F-74DA-40D5-94D6-7F52FC673532}"/>
    <hyperlink ref="AP84" r:id="rId254" xr:uid="{70ECB6AD-1539-46A5-B0BE-7B9751F072E7}"/>
    <hyperlink ref="AS84" r:id="rId255" xr:uid="{0E8DFDE4-546F-4BA8-B630-AD4B556B61DF}"/>
    <hyperlink ref="AM85" r:id="rId256" xr:uid="{82592719-6FEF-4042-AD2A-1331A5347545}"/>
    <hyperlink ref="AM80" r:id="rId257" xr:uid="{E117E354-D4B8-4A48-A160-A40E022046FB}"/>
    <hyperlink ref="AP85" r:id="rId258" xr:uid="{E6D8430D-F2DB-4898-86EB-AAB0E45A5C89}"/>
    <hyperlink ref="AP80" r:id="rId259" xr:uid="{79755388-B6D4-42D2-A0B9-67CAD5BAB924}"/>
    <hyperlink ref="AM34" r:id="rId260" xr:uid="{D325BA8E-0D9E-449A-90A8-B32E9B4FFA98}"/>
    <hyperlink ref="AP14" r:id="rId261" xr:uid="{A090123C-7192-48FB-AB1A-26E75E72D214}"/>
    <hyperlink ref="AP82" r:id="rId262" xr:uid="{ADF6CD9A-AE6E-47D4-8D05-3A8A8CFB0538}"/>
    <hyperlink ref="AP71" r:id="rId263" xr:uid="{D40F7D89-C53D-416D-BE59-A20DB9678751}"/>
    <hyperlink ref="AP83" r:id="rId264" xr:uid="{29E5AADC-01EB-4AF2-8FB3-1C62DFE45EB9}"/>
    <hyperlink ref="AM129" r:id="rId265" xr:uid="{83427CD3-7C02-4C9E-A7CA-A131BDEF7B62}"/>
    <hyperlink ref="AP135" r:id="rId266" display="&quot;lcabrera@serveoservicios.com&quot; &lt;lcabrera@serveoservicios.com&gt;" xr:uid="{D80DE041-AF01-4618-A809-7376008EE2C7}"/>
    <hyperlink ref="AS60" r:id="rId267" xr:uid="{BCD83910-1C20-43CA-BA70-730D5D404A06}"/>
    <hyperlink ref="AP32" r:id="rId268" xr:uid="{FECB51C6-29FC-41EE-9D03-7DE5A20FCE88}"/>
    <hyperlink ref="AM12" r:id="rId269" xr:uid="{779552BF-6456-4957-8676-5700DCB8DA30}"/>
    <hyperlink ref="AP12" r:id="rId270" xr:uid="{C4A85388-AB03-4A28-97E6-88D7192F5576}"/>
    <hyperlink ref="AS12" r:id="rId271" xr:uid="{D94119A4-CF1F-410E-A215-D6366E89ADF0}"/>
    <hyperlink ref="AM59" r:id="rId272" xr:uid="{10E8471B-8622-483F-A29D-879C0F9F0560}"/>
    <hyperlink ref="AP59" r:id="rId273" xr:uid="{FEF7A478-4244-4699-86BD-607FDA936915}"/>
    <hyperlink ref="AS59" r:id="rId274" xr:uid="{792D1D22-229C-4634-85B5-BA5869D60DBD}"/>
    <hyperlink ref="AM73" r:id="rId275" xr:uid="{71DF6543-E282-4A46-9422-C771D6B7EB38}"/>
    <hyperlink ref="AP73" r:id="rId276" xr:uid="{FB77271B-0A34-44AC-809B-A18CACFDE7D5}"/>
    <hyperlink ref="AS73" r:id="rId277" xr:uid="{351B0436-BAB7-4807-8067-98BB66D390DC}"/>
    <hyperlink ref="AM98" r:id="rId278" xr:uid="{1BACE427-E157-4491-BBC3-A0E195C36770}"/>
    <hyperlink ref="AP98" r:id="rId279" xr:uid="{1ADB2BFE-1ED3-4D74-B6C4-E231D6A4DD4E}"/>
    <hyperlink ref="AS98" r:id="rId280" xr:uid="{69412316-4FF5-45D5-85B6-2AB7300DE78A}"/>
    <hyperlink ref="AM113" r:id="rId281" xr:uid="{8C6D1320-E4AA-47F6-B033-937CE833F50E}"/>
    <hyperlink ref="AP113" r:id="rId282" xr:uid="{6F8CAE4B-6818-415C-A8D5-71B475963F2D}"/>
    <hyperlink ref="AS113" r:id="rId283" xr:uid="{3F4B8B32-B2EB-44C7-B831-C1B020D899D9}"/>
    <hyperlink ref="AM120" r:id="rId284" xr:uid="{D417DC62-CD28-409C-B112-80CA7FF4579B}"/>
    <hyperlink ref="AP120" r:id="rId285" xr:uid="{CD93A040-717F-42C1-B990-1DFA2AA9E059}"/>
    <hyperlink ref="AS120" r:id="rId286" xr:uid="{4EFD3483-F611-4793-B0CD-94DE5A784A97}"/>
    <hyperlink ref="AM150" r:id="rId287" xr:uid="{D1A539B7-FEB2-4596-A642-E685047D6B07}"/>
    <hyperlink ref="AP150" r:id="rId288" xr:uid="{D1D7F660-C542-4D6B-B231-62EA8E987C2A}"/>
    <hyperlink ref="AS150" r:id="rId289" xr:uid="{D2AF915C-6F6E-48F2-B581-7E05D6D005CD}"/>
    <hyperlink ref="AM48" r:id="rId290" xr:uid="{156BCC21-3E89-4AB7-99AD-05E0538B885F}"/>
    <hyperlink ref="AP48" r:id="rId291" xr:uid="{DA5F5F1F-6280-4D1E-B4C6-969550CA6709}"/>
    <hyperlink ref="AS48" r:id="rId292" xr:uid="{38B6ABB5-925B-4F30-905F-A66E27A6DD16}"/>
    <hyperlink ref="AP23" r:id="rId293" xr:uid="{CBC36DF2-CD09-4AFD-937E-D0974D2A4617}"/>
    <hyperlink ref="AM67" r:id="rId294" xr:uid="{C29A9ADD-FD00-4FB7-9BF1-ADBDD7307CBA}"/>
    <hyperlink ref="AP67" r:id="rId295" xr:uid="{FCF85031-A0AA-4356-9B3F-5DB3C3AE0BCE}"/>
    <hyperlink ref="AS67" r:id="rId296" xr:uid="{8A1AF1DD-12B6-4C80-86CF-7B5E2BBC25D2}"/>
    <hyperlink ref="AM91" r:id="rId297" xr:uid="{B5A32197-A540-47B1-832B-FB520799E4F1}"/>
    <hyperlink ref="AP91" r:id="rId298" xr:uid="{6EA7978F-887E-4F5F-810D-CDBB649946DD}"/>
    <hyperlink ref="AS91" r:id="rId299" xr:uid="{C9BA10DE-0454-473F-AF66-C4D25D2932D1}"/>
    <hyperlink ref="AM93" r:id="rId300" xr:uid="{AED19C05-010B-49C7-B8C7-481271516DC0}"/>
    <hyperlink ref="AP93" r:id="rId301" xr:uid="{008AE84A-3262-4A0B-A2CF-AC0DC5869160}"/>
    <hyperlink ref="AS93" r:id="rId302" xr:uid="{A8D17C9B-030D-4DA1-8885-85545F4BBB77}"/>
    <hyperlink ref="AM41" r:id="rId303" xr:uid="{046261BF-0BB9-4CB8-B1D6-7A8714F81F49}"/>
    <hyperlink ref="AS29" r:id="rId304" xr:uid="{410974C9-4E63-4DBC-9F0B-AC31C44D241B}"/>
    <hyperlink ref="AP29" r:id="rId305" xr:uid="{790BB7E1-E8F9-4C92-A464-50CBEBA0998F}"/>
    <hyperlink ref="AM29" r:id="rId306" xr:uid="{6D1CE90B-B080-4791-BB1F-43AC1C3C7530}"/>
    <hyperlink ref="AM81" r:id="rId307" xr:uid="{6F0AFF81-D4EA-42D6-B52C-8F375A02993A}"/>
    <hyperlink ref="AS43" r:id="rId308" xr:uid="{6D9DD597-31DD-4AFC-9E27-D06A703917EE}"/>
    <hyperlink ref="AP117" r:id="rId309" xr:uid="{AA560E15-0C29-455B-8986-7860FC469908}"/>
    <hyperlink ref="AP131" r:id="rId310" xr:uid="{5C588E6C-E3C0-411F-A02D-1F383FC76453}"/>
    <hyperlink ref="AS135" r:id="rId311" xr:uid="{EBA70CC3-B692-4C04-85C9-BFFFAC693112}"/>
    <hyperlink ref="AS25" r:id="rId312" xr:uid="{4B9905B8-7C97-4E80-951F-FF5008A2C1F0}"/>
    <hyperlink ref="AM53" r:id="rId313" xr:uid="{E161885F-8762-438F-AE91-DDA89DF7958D}"/>
    <hyperlink ref="AP53" r:id="rId314" xr:uid="{91B53CEF-8334-424D-A30E-328F7D8EDAA6}"/>
    <hyperlink ref="AS53" r:id="rId315" xr:uid="{9E979959-2DD3-4AC4-912E-736B003DBC74}"/>
    <hyperlink ref="AM37" r:id="rId316" xr:uid="{4CE741E7-5EDC-4015-B742-AAB2FEE450A9}"/>
  </hyperlinks>
  <printOptions horizontalCentered="1" verticalCentered="1"/>
  <pageMargins left="0.23622047244094491" right="0.23622047244094491" top="0.94488188976377963" bottom="0.74803149606299213" header="0.31496062992125984" footer="0.31496062992125984"/>
  <pageSetup paperSize="8" scale="33" orientation="landscape" r:id="rId317"/>
  <headerFooter alignWithMargins="0">
    <oddHeader>&amp;L&amp;G&amp;R&amp;G</oddHeader>
    <oddFooter>&amp;C&amp;12&amp;F&amp;R&amp;12&amp;P</oddFooter>
  </headerFooter>
  <legacyDrawing r:id="rId318"/>
  <legacyDrawingHF r:id="rId31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EEEC-E15D-4D0B-8359-E7496EEA956F}">
  <sheetPr>
    <pageSetUpPr fitToPage="1"/>
  </sheetPr>
  <dimension ref="B1:AH447"/>
  <sheetViews>
    <sheetView topLeftCell="E163" zoomScale="98" zoomScaleNormal="98" workbookViewId="0">
      <selection activeCell="I154" sqref="I154"/>
    </sheetView>
  </sheetViews>
  <sheetFormatPr baseColWidth="10" defaultColWidth="11.42578125" defaultRowHeight="12.75"/>
  <cols>
    <col min="1" max="1" width="1.85546875" style="150" customWidth="1"/>
    <col min="2" max="2" width="14.28515625" style="130" customWidth="1"/>
    <col min="3" max="3" width="51.5703125" style="150" customWidth="1"/>
    <col min="4" max="4" width="56.140625" style="150" customWidth="1"/>
    <col min="5" max="5" width="43.42578125" style="150" customWidth="1"/>
    <col min="6" max="6" width="17.140625" style="151" customWidth="1"/>
    <col min="7" max="7" width="18.28515625" style="151" customWidth="1"/>
    <col min="8" max="8" width="20.140625" style="152" customWidth="1"/>
    <col min="9" max="9" width="17.140625" style="152" customWidth="1"/>
    <col min="10" max="10" width="16" style="151" customWidth="1"/>
    <col min="11" max="11" width="16.85546875" style="150" customWidth="1"/>
    <col min="12" max="12" width="21.42578125" style="150" customWidth="1"/>
    <col min="13" max="13" width="14.85546875" style="153" customWidth="1"/>
    <col min="14" max="14" width="13.85546875" style="18" customWidth="1"/>
    <col min="15" max="15" width="14.140625" style="918" customWidth="1"/>
    <col min="16" max="16" width="14" style="150" customWidth="1"/>
    <col min="17" max="18" width="17.140625" style="150" bestFit="1" customWidth="1"/>
    <col min="19" max="19" width="15.140625" style="150" customWidth="1"/>
    <col min="20" max="20" width="16.28515625" style="150" bestFit="1" customWidth="1"/>
    <col min="21" max="21" width="15.5703125" style="150" bestFit="1" customWidth="1"/>
    <col min="22" max="22" width="14.28515625" style="150" customWidth="1"/>
    <col min="23" max="24" width="15.140625" style="150" customWidth="1"/>
    <col min="25" max="25" width="12.85546875" style="150" customWidth="1"/>
    <col min="26" max="26" width="50.7109375" style="151" customWidth="1"/>
    <col min="27" max="27" width="43.5703125" style="18" customWidth="1"/>
    <col min="28" max="28" width="20" style="151" customWidth="1"/>
    <col min="29" max="29" width="42.140625" style="151" customWidth="1"/>
    <col min="30" max="30" width="33.7109375" style="151" customWidth="1"/>
    <col min="31" max="31" width="20.85546875" style="151" customWidth="1"/>
    <col min="32" max="32" width="36" style="151" customWidth="1"/>
    <col min="33" max="33" width="31.28515625" style="151" customWidth="1"/>
    <col min="34" max="34" width="16.140625" style="151" customWidth="1"/>
    <col min="35" max="16384" width="11.42578125" style="150"/>
  </cols>
  <sheetData>
    <row r="1" spans="2:34" ht="9.75" customHeight="1">
      <c r="N1" s="1131"/>
      <c r="AA1" s="1131"/>
    </row>
    <row r="2" spans="2:34" ht="15.75" customHeight="1">
      <c r="B2" s="143" t="s">
        <v>754</v>
      </c>
      <c r="C2" s="142">
        <f ca="1">TODAY()</f>
        <v>46132</v>
      </c>
      <c r="D2" s="154"/>
      <c r="E2" s="154"/>
      <c r="F2" s="155"/>
      <c r="G2" s="155"/>
      <c r="H2" s="156"/>
      <c r="I2" s="1132"/>
      <c r="J2" s="1132"/>
      <c r="K2" s="1132"/>
      <c r="L2" s="1132"/>
      <c r="M2" s="1132"/>
      <c r="N2" s="1132"/>
      <c r="O2" s="919"/>
      <c r="P2" s="1244" t="s">
        <v>755</v>
      </c>
      <c r="Q2" s="1245"/>
      <c r="R2" s="1245"/>
      <c r="S2" s="1245"/>
      <c r="T2" s="1245"/>
      <c r="U2" s="1245"/>
      <c r="V2" s="1245"/>
      <c r="W2" s="1245"/>
      <c r="X2" s="1245"/>
      <c r="Y2" s="1246"/>
      <c r="Z2" s="1247" t="s">
        <v>756</v>
      </c>
      <c r="AA2" s="1248"/>
      <c r="AB2" s="1248"/>
      <c r="AC2" s="1248"/>
      <c r="AD2" s="1248"/>
      <c r="AE2" s="1248"/>
      <c r="AF2" s="1248"/>
      <c r="AG2" s="1248"/>
      <c r="AH2" s="1249"/>
    </row>
    <row r="3" spans="2:34" ht="36">
      <c r="B3" s="19" t="s">
        <v>757</v>
      </c>
      <c r="C3" s="20" t="s">
        <v>66</v>
      </c>
      <c r="D3" s="20" t="s">
        <v>758</v>
      </c>
      <c r="E3" s="20" t="s">
        <v>759</v>
      </c>
      <c r="F3" s="21" t="s">
        <v>760</v>
      </c>
      <c r="G3" s="21" t="s">
        <v>71</v>
      </c>
      <c r="H3" s="22" t="s">
        <v>761</v>
      </c>
      <c r="I3" s="22" t="s">
        <v>762</v>
      </c>
      <c r="J3" s="23" t="s">
        <v>763</v>
      </c>
      <c r="K3" s="23" t="s">
        <v>764</v>
      </c>
      <c r="L3" s="24" t="s">
        <v>765</v>
      </c>
      <c r="M3" s="25" t="s">
        <v>766</v>
      </c>
      <c r="N3" s="26" t="s">
        <v>103</v>
      </c>
      <c r="O3" s="920" t="s">
        <v>767</v>
      </c>
      <c r="P3" s="27" t="s">
        <v>104</v>
      </c>
      <c r="Q3" s="27" t="s">
        <v>768</v>
      </c>
      <c r="R3" s="27" t="s">
        <v>670</v>
      </c>
      <c r="S3" s="27" t="s">
        <v>769</v>
      </c>
      <c r="T3" s="27" t="s">
        <v>770</v>
      </c>
      <c r="U3" s="27" t="s">
        <v>771</v>
      </c>
      <c r="V3" s="28" t="s">
        <v>772</v>
      </c>
      <c r="W3" s="27" t="s">
        <v>27</v>
      </c>
      <c r="X3" s="27" t="s">
        <v>773</v>
      </c>
      <c r="Y3" s="27" t="s">
        <v>9</v>
      </c>
      <c r="Z3" s="29" t="s">
        <v>774</v>
      </c>
      <c r="AA3" s="30" t="s">
        <v>775</v>
      </c>
      <c r="AB3" s="29" t="s">
        <v>776</v>
      </c>
      <c r="AC3" s="31" t="s">
        <v>777</v>
      </c>
      <c r="AD3" s="29" t="s">
        <v>778</v>
      </c>
      <c r="AE3" s="29" t="s">
        <v>779</v>
      </c>
      <c r="AF3" s="29" t="s">
        <v>780</v>
      </c>
      <c r="AG3" s="29" t="s">
        <v>781</v>
      </c>
      <c r="AH3" s="29" t="s">
        <v>782</v>
      </c>
    </row>
    <row r="4" spans="2:34" ht="29.25" customHeight="1">
      <c r="B4" s="32" t="s">
        <v>783</v>
      </c>
      <c r="C4" s="157" t="s">
        <v>784</v>
      </c>
      <c r="D4" s="1133" t="s">
        <v>785</v>
      </c>
      <c r="E4" s="1134" t="s">
        <v>786</v>
      </c>
      <c r="F4" s="1135" t="s">
        <v>787</v>
      </c>
      <c r="G4" s="1135" t="s">
        <v>788</v>
      </c>
      <c r="H4" s="1136">
        <v>2080.56</v>
      </c>
      <c r="I4" s="1136">
        <v>2080.56</v>
      </c>
      <c r="J4" s="158">
        <v>43644</v>
      </c>
      <c r="K4" s="158">
        <v>43642</v>
      </c>
      <c r="L4" s="158"/>
      <c r="M4" s="1137">
        <v>44007</v>
      </c>
      <c r="N4" s="1138" t="str">
        <f t="shared" ref="N4:N40" ca="1" si="0">IF(M4&lt;=$C$2,"FINALIZADO","EN CURSO")</f>
        <v>FINALIZADO</v>
      </c>
      <c r="O4" s="921">
        <f t="shared" ref="O4:O23" si="1">+I4</f>
        <v>2080.56</v>
      </c>
      <c r="P4" s="927">
        <f>+O4/5</f>
        <v>416.11199999999997</v>
      </c>
      <c r="Q4" s="927">
        <f>+P4</f>
        <v>416.11199999999997</v>
      </c>
      <c r="R4" s="927">
        <f>+Q4</f>
        <v>416.11199999999997</v>
      </c>
      <c r="S4" s="927">
        <f>+R4</f>
        <v>416.11199999999997</v>
      </c>
      <c r="T4" s="927">
        <f>+S4</f>
        <v>416.11199999999997</v>
      </c>
      <c r="U4" s="927"/>
      <c r="V4" s="927"/>
      <c r="W4" s="927" t="s">
        <v>142</v>
      </c>
      <c r="X4" s="927"/>
      <c r="Y4" s="927"/>
      <c r="Z4" s="916" t="s">
        <v>789</v>
      </c>
      <c r="AA4" s="33" t="s">
        <v>156</v>
      </c>
      <c r="AB4" s="33">
        <v>922285820</v>
      </c>
      <c r="AC4" s="704" t="s">
        <v>790</v>
      </c>
      <c r="AD4" s="33" t="s">
        <v>791</v>
      </c>
      <c r="AE4" s="33">
        <v>922285820</v>
      </c>
      <c r="AF4" s="33" t="s">
        <v>792</v>
      </c>
      <c r="AG4" s="34" t="s">
        <v>793</v>
      </c>
      <c r="AH4" s="33">
        <v>922285820</v>
      </c>
    </row>
    <row r="5" spans="2:34" ht="28.5">
      <c r="B5" s="32" t="s">
        <v>794</v>
      </c>
      <c r="C5" s="157" t="s">
        <v>670</v>
      </c>
      <c r="D5" s="1134" t="s">
        <v>795</v>
      </c>
      <c r="E5" s="1134" t="s">
        <v>796</v>
      </c>
      <c r="F5" s="1135" t="s">
        <v>797</v>
      </c>
      <c r="G5" s="1135" t="s">
        <v>788</v>
      </c>
      <c r="H5" s="1136" t="s">
        <v>798</v>
      </c>
      <c r="I5" s="1136" t="s">
        <v>165</v>
      </c>
      <c r="J5" s="158">
        <v>43642</v>
      </c>
      <c r="K5" s="158">
        <v>43647</v>
      </c>
      <c r="L5" s="158"/>
      <c r="M5" s="1137">
        <v>44012</v>
      </c>
      <c r="N5" s="1138" t="str">
        <f t="shared" ca="1" si="0"/>
        <v>FINALIZADO</v>
      </c>
      <c r="O5" s="921" t="str">
        <f t="shared" si="1"/>
        <v>VARIABLE</v>
      </c>
      <c r="P5" s="927"/>
      <c r="Q5" s="927" t="s">
        <v>142</v>
      </c>
      <c r="R5" s="927" t="str">
        <f>O5</f>
        <v>VARIABLE</v>
      </c>
      <c r="S5" s="927"/>
      <c r="T5" s="927"/>
      <c r="U5" s="927"/>
      <c r="V5" s="927"/>
      <c r="W5" s="927" t="s">
        <v>142</v>
      </c>
      <c r="X5" s="927"/>
      <c r="Y5" s="927"/>
      <c r="Z5" s="916" t="s">
        <v>799</v>
      </c>
      <c r="AA5" s="41" t="s">
        <v>800</v>
      </c>
      <c r="AB5" s="35" t="s">
        <v>801</v>
      </c>
      <c r="AC5" s="704" t="s">
        <v>802</v>
      </c>
      <c r="AD5" s="41" t="s">
        <v>800</v>
      </c>
      <c r="AE5" s="35" t="s">
        <v>801</v>
      </c>
      <c r="AF5" s="41" t="s">
        <v>800</v>
      </c>
      <c r="AG5" s="34" t="s">
        <v>802</v>
      </c>
      <c r="AH5" s="35" t="s">
        <v>801</v>
      </c>
    </row>
    <row r="6" spans="2:34" ht="18" customHeight="1">
      <c r="B6" s="32" t="s">
        <v>803</v>
      </c>
      <c r="C6" s="157" t="s">
        <v>784</v>
      </c>
      <c r="D6" s="159" t="s">
        <v>804</v>
      </c>
      <c r="E6" s="159" t="s">
        <v>805</v>
      </c>
      <c r="F6" s="1135" t="s">
        <v>806</v>
      </c>
      <c r="G6" s="1135" t="s">
        <v>788</v>
      </c>
      <c r="H6" s="160" t="s">
        <v>798</v>
      </c>
      <c r="I6" s="160" t="s">
        <v>165</v>
      </c>
      <c r="J6" s="158">
        <v>43500</v>
      </c>
      <c r="K6" s="158">
        <v>43500</v>
      </c>
      <c r="L6" s="158"/>
      <c r="M6" s="161">
        <v>43864</v>
      </c>
      <c r="N6" s="1138" t="str">
        <f t="shared" ca="1" si="0"/>
        <v>FINALIZADO</v>
      </c>
      <c r="O6" s="921" t="str">
        <f t="shared" si="1"/>
        <v>VARIABLE</v>
      </c>
      <c r="P6" s="927"/>
      <c r="Q6" s="927"/>
      <c r="R6" s="941"/>
      <c r="S6" s="927"/>
      <c r="T6" s="927" t="str">
        <f>O6</f>
        <v>VARIABLE</v>
      </c>
      <c r="U6" s="927"/>
      <c r="V6" s="927"/>
      <c r="W6" s="927"/>
      <c r="X6" s="927"/>
      <c r="Y6" s="927"/>
      <c r="Z6" s="916"/>
      <c r="AA6" s="33" t="s">
        <v>807</v>
      </c>
      <c r="AB6" s="33"/>
      <c r="AC6" s="704"/>
      <c r="AD6" s="33"/>
      <c r="AE6" s="33"/>
      <c r="AF6" s="33"/>
      <c r="AG6" s="34"/>
      <c r="AH6" s="33"/>
    </row>
    <row r="7" spans="2:34" ht="18" customHeight="1">
      <c r="B7" s="32" t="s">
        <v>808</v>
      </c>
      <c r="C7" s="157" t="s">
        <v>784</v>
      </c>
      <c r="D7" s="159" t="s">
        <v>809</v>
      </c>
      <c r="E7" s="159" t="s">
        <v>810</v>
      </c>
      <c r="F7" s="1135" t="s">
        <v>811</v>
      </c>
      <c r="G7" s="1135" t="s">
        <v>788</v>
      </c>
      <c r="H7" s="160" t="s">
        <v>798</v>
      </c>
      <c r="I7" s="160" t="s">
        <v>165</v>
      </c>
      <c r="J7" s="158">
        <v>43500</v>
      </c>
      <c r="K7" s="158">
        <v>43500</v>
      </c>
      <c r="L7" s="158"/>
      <c r="M7" s="161">
        <v>43864</v>
      </c>
      <c r="N7" s="1138" t="str">
        <f t="shared" ca="1" si="0"/>
        <v>FINALIZADO</v>
      </c>
      <c r="O7" s="921" t="str">
        <f t="shared" si="1"/>
        <v>VARIABLE</v>
      </c>
      <c r="P7" s="927"/>
      <c r="Q7" s="927"/>
      <c r="R7" s="941"/>
      <c r="S7" s="927"/>
      <c r="T7" s="927" t="str">
        <f>O7</f>
        <v>VARIABLE</v>
      </c>
      <c r="U7" s="927"/>
      <c r="V7" s="927"/>
      <c r="W7" s="927"/>
      <c r="X7" s="927"/>
      <c r="Y7" s="927"/>
      <c r="Z7" s="916"/>
      <c r="AA7" s="33" t="s">
        <v>812</v>
      </c>
      <c r="AB7" s="33"/>
      <c r="AC7" s="704"/>
      <c r="AD7" s="33"/>
      <c r="AE7" s="33"/>
      <c r="AF7" s="33"/>
      <c r="AG7" s="34"/>
      <c r="AH7" s="33"/>
    </row>
    <row r="8" spans="2:34" ht="27" customHeight="1">
      <c r="B8" s="32" t="s">
        <v>813</v>
      </c>
      <c r="C8" s="157" t="s">
        <v>670</v>
      </c>
      <c r="D8" s="162" t="s">
        <v>814</v>
      </c>
      <c r="E8" s="159" t="s">
        <v>815</v>
      </c>
      <c r="F8" s="163" t="s">
        <v>816</v>
      </c>
      <c r="G8" s="1135" t="s">
        <v>788</v>
      </c>
      <c r="H8" s="160">
        <v>200</v>
      </c>
      <c r="I8" s="160">
        <v>214</v>
      </c>
      <c r="J8" s="158">
        <v>43578</v>
      </c>
      <c r="K8" s="158">
        <v>43587</v>
      </c>
      <c r="L8" s="158"/>
      <c r="M8" s="161">
        <v>43952</v>
      </c>
      <c r="N8" s="1138" t="str">
        <f t="shared" ca="1" si="0"/>
        <v>FINALIZADO</v>
      </c>
      <c r="O8" s="921">
        <f t="shared" si="1"/>
        <v>214</v>
      </c>
      <c r="P8" s="927"/>
      <c r="Q8" s="927"/>
      <c r="R8" s="942">
        <f>O8</f>
        <v>214</v>
      </c>
      <c r="S8" s="927"/>
      <c r="T8" s="927"/>
      <c r="U8" s="927"/>
      <c r="V8" s="927"/>
      <c r="W8" s="927"/>
      <c r="X8" s="927"/>
      <c r="Y8" s="927"/>
      <c r="Z8" s="916" t="s">
        <v>817</v>
      </c>
      <c r="AA8" s="33" t="s">
        <v>818</v>
      </c>
      <c r="AB8" s="33">
        <v>922749297</v>
      </c>
      <c r="AC8" s="704" t="s">
        <v>817</v>
      </c>
      <c r="AD8" s="33" t="s">
        <v>819</v>
      </c>
      <c r="AE8" s="33">
        <v>922749297</v>
      </c>
      <c r="AF8" s="33" t="s">
        <v>820</v>
      </c>
      <c r="AG8" s="34" t="s">
        <v>817</v>
      </c>
      <c r="AH8" s="33">
        <v>626074566</v>
      </c>
    </row>
    <row r="9" spans="2:34" ht="18" customHeight="1">
      <c r="B9" s="32" t="s">
        <v>821</v>
      </c>
      <c r="C9" s="157" t="s">
        <v>670</v>
      </c>
      <c r="D9" s="1134" t="s">
        <v>822</v>
      </c>
      <c r="E9" s="1134" t="s">
        <v>823</v>
      </c>
      <c r="F9" s="1135" t="s">
        <v>707</v>
      </c>
      <c r="G9" s="1135" t="s">
        <v>788</v>
      </c>
      <c r="H9" s="1136">
        <v>1094.4000000000001</v>
      </c>
      <c r="I9" s="1136">
        <v>1117.08</v>
      </c>
      <c r="J9" s="158">
        <v>43662</v>
      </c>
      <c r="K9" s="158">
        <v>43662</v>
      </c>
      <c r="L9" s="158"/>
      <c r="M9" s="1137">
        <v>44027</v>
      </c>
      <c r="N9" s="1138" t="str">
        <f t="shared" ca="1" si="0"/>
        <v>FINALIZADO</v>
      </c>
      <c r="O9" s="921">
        <f t="shared" si="1"/>
        <v>1117.08</v>
      </c>
      <c r="P9" s="927"/>
      <c r="Q9" s="927"/>
      <c r="R9" s="927">
        <f>+O9</f>
        <v>1117.08</v>
      </c>
      <c r="S9" s="927"/>
      <c r="T9" s="927"/>
      <c r="U9" s="927"/>
      <c r="V9" s="927"/>
      <c r="W9" s="927"/>
      <c r="X9" s="927"/>
      <c r="Y9" s="927"/>
      <c r="Z9" s="916"/>
      <c r="AA9" s="33"/>
      <c r="AB9" s="33"/>
      <c r="AC9" s="704"/>
      <c r="AD9" s="33"/>
      <c r="AE9" s="33"/>
      <c r="AF9" s="33"/>
      <c r="AG9" s="34"/>
      <c r="AH9" s="33"/>
    </row>
    <row r="10" spans="2:34" s="164" customFormat="1" ht="18" customHeight="1">
      <c r="B10" s="32" t="s">
        <v>824</v>
      </c>
      <c r="C10" s="157" t="s">
        <v>825</v>
      </c>
      <c r="D10" s="1134" t="s">
        <v>826</v>
      </c>
      <c r="E10" s="1134" t="s">
        <v>827</v>
      </c>
      <c r="F10" s="1135" t="s">
        <v>828</v>
      </c>
      <c r="G10" s="1135" t="s">
        <v>788</v>
      </c>
      <c r="H10" s="1136">
        <v>550</v>
      </c>
      <c r="I10" s="1136">
        <v>588.5</v>
      </c>
      <c r="J10" s="158">
        <v>43692</v>
      </c>
      <c r="K10" s="158">
        <v>43692</v>
      </c>
      <c r="L10" s="158"/>
      <c r="M10" s="1137">
        <v>44196</v>
      </c>
      <c r="N10" s="1138" t="str">
        <f t="shared" ca="1" si="0"/>
        <v>FINALIZADO</v>
      </c>
      <c r="O10" s="921">
        <f t="shared" si="1"/>
        <v>588.5</v>
      </c>
      <c r="P10" s="927"/>
      <c r="Q10" s="927"/>
      <c r="R10" s="927"/>
      <c r="S10" s="927"/>
      <c r="T10" s="927"/>
      <c r="U10" s="927"/>
      <c r="V10" s="927"/>
      <c r="W10" s="927">
        <f>+O10</f>
        <v>588.5</v>
      </c>
      <c r="X10" s="927"/>
      <c r="Y10" s="927"/>
      <c r="Z10" s="916"/>
      <c r="AA10" s="33"/>
      <c r="AB10" s="33"/>
      <c r="AC10" s="704"/>
      <c r="AD10" s="33"/>
      <c r="AE10" s="33"/>
      <c r="AF10" s="33"/>
      <c r="AG10" s="34"/>
      <c r="AH10" s="33"/>
    </row>
    <row r="11" spans="2:34" ht="18" customHeight="1">
      <c r="B11" s="32" t="s">
        <v>829</v>
      </c>
      <c r="C11" s="157" t="s">
        <v>784</v>
      </c>
      <c r="D11" s="159" t="s">
        <v>830</v>
      </c>
      <c r="E11" s="159" t="s">
        <v>539</v>
      </c>
      <c r="F11" s="163" t="s">
        <v>538</v>
      </c>
      <c r="G11" s="1135" t="s">
        <v>788</v>
      </c>
      <c r="H11" s="160" t="s">
        <v>798</v>
      </c>
      <c r="I11" s="160" t="s">
        <v>165</v>
      </c>
      <c r="J11" s="158">
        <v>43678</v>
      </c>
      <c r="K11" s="158">
        <v>43678</v>
      </c>
      <c r="L11" s="158"/>
      <c r="M11" s="161">
        <v>43890</v>
      </c>
      <c r="N11" s="1138" t="str">
        <f t="shared" ca="1" si="0"/>
        <v>FINALIZADO</v>
      </c>
      <c r="O11" s="921" t="str">
        <f t="shared" si="1"/>
        <v>VARIABLE</v>
      </c>
      <c r="P11" s="927"/>
      <c r="Q11" s="927"/>
      <c r="R11" s="927"/>
      <c r="S11" s="927"/>
      <c r="T11" s="941" t="str">
        <f>O11</f>
        <v>VARIABLE</v>
      </c>
      <c r="U11" s="941"/>
      <c r="V11" s="941"/>
      <c r="W11" s="927"/>
      <c r="X11" s="927"/>
      <c r="Y11" s="927"/>
      <c r="Z11" s="916" t="s">
        <v>542</v>
      </c>
      <c r="AA11" s="34"/>
      <c r="AB11" s="33"/>
      <c r="AC11" s="704"/>
      <c r="AD11" s="33"/>
      <c r="AE11" s="33"/>
      <c r="AF11" s="33"/>
      <c r="AG11" s="34"/>
      <c r="AH11" s="33"/>
    </row>
    <row r="12" spans="2:34" ht="24" customHeight="1">
      <c r="B12" s="32" t="s">
        <v>831</v>
      </c>
      <c r="C12" s="157" t="s">
        <v>104</v>
      </c>
      <c r="D12" s="162" t="s">
        <v>832</v>
      </c>
      <c r="E12" s="159" t="s">
        <v>833</v>
      </c>
      <c r="F12" s="163" t="s">
        <v>834</v>
      </c>
      <c r="G12" s="1135" t="s">
        <v>788</v>
      </c>
      <c r="H12" s="160">
        <v>1500</v>
      </c>
      <c r="I12" s="160">
        <v>1597.5</v>
      </c>
      <c r="J12" s="158">
        <v>43768</v>
      </c>
      <c r="K12" s="158">
        <v>43768</v>
      </c>
      <c r="L12" s="158"/>
      <c r="M12" s="161">
        <v>43861</v>
      </c>
      <c r="N12" s="1138" t="str">
        <f t="shared" ca="1" si="0"/>
        <v>FINALIZADO</v>
      </c>
      <c r="O12" s="921">
        <f t="shared" si="1"/>
        <v>1597.5</v>
      </c>
      <c r="P12" s="177">
        <f>+O12</f>
        <v>1597.5</v>
      </c>
      <c r="Q12" s="927"/>
      <c r="R12" s="927"/>
      <c r="S12" s="927"/>
      <c r="T12" s="927"/>
      <c r="U12" s="927"/>
      <c r="V12" s="927"/>
      <c r="W12" s="927"/>
      <c r="X12" s="927"/>
      <c r="Y12" s="927"/>
      <c r="Z12" s="916"/>
      <c r="AA12" s="33"/>
      <c r="AB12" s="33"/>
      <c r="AC12" s="704"/>
      <c r="AD12" s="33"/>
      <c r="AE12" s="33"/>
      <c r="AF12" s="33"/>
      <c r="AG12" s="34"/>
      <c r="AH12" s="33"/>
    </row>
    <row r="13" spans="2:34" ht="18" customHeight="1">
      <c r="B13" s="32" t="s">
        <v>835</v>
      </c>
      <c r="C13" s="157" t="s">
        <v>784</v>
      </c>
      <c r="D13" s="159" t="s">
        <v>830</v>
      </c>
      <c r="E13" s="159" t="s">
        <v>539</v>
      </c>
      <c r="F13" s="163" t="s">
        <v>538</v>
      </c>
      <c r="G13" s="1135" t="s">
        <v>788</v>
      </c>
      <c r="H13" s="160" t="s">
        <v>798</v>
      </c>
      <c r="I13" s="160" t="s">
        <v>165</v>
      </c>
      <c r="J13" s="158">
        <v>43780</v>
      </c>
      <c r="K13" s="158">
        <v>43780</v>
      </c>
      <c r="L13" s="158"/>
      <c r="M13" s="161">
        <v>43890</v>
      </c>
      <c r="N13" s="1138" t="str">
        <f t="shared" ca="1" si="0"/>
        <v>FINALIZADO</v>
      </c>
      <c r="O13" s="922" t="str">
        <f t="shared" si="1"/>
        <v>VARIABLE</v>
      </c>
      <c r="P13" s="943"/>
      <c r="Q13" s="943"/>
      <c r="R13" s="943"/>
      <c r="S13" s="943"/>
      <c r="T13" s="944" t="str">
        <f>O13</f>
        <v>VARIABLE</v>
      </c>
      <c r="U13" s="944"/>
      <c r="V13" s="944"/>
      <c r="W13" s="943"/>
      <c r="X13" s="943"/>
      <c r="Y13" s="943"/>
      <c r="Z13" s="916" t="s">
        <v>542</v>
      </c>
      <c r="AA13" s="34"/>
      <c r="AB13" s="33"/>
      <c r="AC13" s="704"/>
      <c r="AD13" s="33"/>
      <c r="AE13" s="33"/>
      <c r="AF13" s="33"/>
      <c r="AG13" s="34"/>
      <c r="AH13" s="33"/>
    </row>
    <row r="14" spans="2:34" ht="18" customHeight="1">
      <c r="B14" s="32" t="s">
        <v>836</v>
      </c>
      <c r="C14" s="157" t="s">
        <v>837</v>
      </c>
      <c r="D14" s="1134" t="s">
        <v>838</v>
      </c>
      <c r="E14" s="1134" t="s">
        <v>839</v>
      </c>
      <c r="F14" s="1135" t="s">
        <v>840</v>
      </c>
      <c r="G14" s="1135" t="s">
        <v>788</v>
      </c>
      <c r="H14" s="1136" t="s">
        <v>798</v>
      </c>
      <c r="I14" s="1136" t="s">
        <v>165</v>
      </c>
      <c r="J14" s="158">
        <v>43829</v>
      </c>
      <c r="K14" s="158">
        <v>43831</v>
      </c>
      <c r="L14" s="158"/>
      <c r="M14" s="1137">
        <v>44196</v>
      </c>
      <c r="N14" s="1138" t="str">
        <f t="shared" ca="1" si="0"/>
        <v>FINALIZADO</v>
      </c>
      <c r="O14" s="921" t="str">
        <f t="shared" si="1"/>
        <v>VARIABLE</v>
      </c>
      <c r="P14" s="927"/>
      <c r="Q14" s="944" t="str">
        <f>O14</f>
        <v>VARIABLE</v>
      </c>
      <c r="R14" s="944"/>
      <c r="S14" s="944"/>
      <c r="T14" s="944"/>
      <c r="U14" s="927"/>
      <c r="V14" s="927"/>
      <c r="W14" s="927"/>
      <c r="X14" s="927"/>
      <c r="Y14" s="927"/>
      <c r="Z14" s="916"/>
      <c r="AA14" s="33"/>
      <c r="AB14" s="33"/>
      <c r="AC14" s="704"/>
      <c r="AD14" s="33"/>
      <c r="AE14" s="33"/>
      <c r="AF14" s="33"/>
      <c r="AG14" s="34"/>
      <c r="AH14" s="33"/>
    </row>
    <row r="15" spans="2:34" ht="26.25">
      <c r="B15" s="32" t="s">
        <v>841</v>
      </c>
      <c r="C15" s="157" t="s">
        <v>670</v>
      </c>
      <c r="D15" s="1134" t="s">
        <v>842</v>
      </c>
      <c r="E15" s="1134" t="s">
        <v>843</v>
      </c>
      <c r="F15" s="1135" t="s">
        <v>369</v>
      </c>
      <c r="G15" s="1135" t="s">
        <v>788</v>
      </c>
      <c r="H15" s="1136" t="s">
        <v>798</v>
      </c>
      <c r="I15" s="1136" t="s">
        <v>165</v>
      </c>
      <c r="J15" s="158">
        <v>43829</v>
      </c>
      <c r="K15" s="158">
        <v>43831</v>
      </c>
      <c r="L15" s="158"/>
      <c r="M15" s="1137">
        <v>44196</v>
      </c>
      <c r="N15" s="1138" t="str">
        <f t="shared" ca="1" si="0"/>
        <v>FINALIZADO</v>
      </c>
      <c r="O15" s="921" t="str">
        <f t="shared" si="1"/>
        <v>VARIABLE</v>
      </c>
      <c r="P15" s="927"/>
      <c r="Q15" s="944"/>
      <c r="R15" s="944" t="str">
        <f>O15</f>
        <v>VARIABLE</v>
      </c>
      <c r="S15" s="944"/>
      <c r="T15" s="944"/>
      <c r="U15" s="927"/>
      <c r="V15" s="927"/>
      <c r="W15" s="927"/>
      <c r="X15" s="927"/>
      <c r="Y15" s="927"/>
      <c r="Z15" s="916" t="s">
        <v>844</v>
      </c>
      <c r="AA15" s="36" t="s">
        <v>377</v>
      </c>
      <c r="AB15" s="33">
        <v>928260020</v>
      </c>
      <c r="AC15" s="704" t="s">
        <v>845</v>
      </c>
      <c r="AD15" s="33"/>
      <c r="AE15" s="33">
        <v>928260020</v>
      </c>
      <c r="AF15" s="33" t="s">
        <v>379</v>
      </c>
      <c r="AG15" s="34"/>
      <c r="AH15" s="305" t="s">
        <v>846</v>
      </c>
    </row>
    <row r="16" spans="2:34" ht="20.25" customHeight="1">
      <c r="B16" s="32" t="s">
        <v>847</v>
      </c>
      <c r="C16" s="157" t="s">
        <v>848</v>
      </c>
      <c r="D16" s="1134" t="s">
        <v>849</v>
      </c>
      <c r="E16" s="1134" t="s">
        <v>850</v>
      </c>
      <c r="F16" s="1135" t="s">
        <v>745</v>
      </c>
      <c r="G16" s="1135" t="s">
        <v>788</v>
      </c>
      <c r="H16" s="1136" t="s">
        <v>798</v>
      </c>
      <c r="I16" s="1136" t="s">
        <v>165</v>
      </c>
      <c r="J16" s="158">
        <v>43830</v>
      </c>
      <c r="K16" s="158">
        <v>43831</v>
      </c>
      <c r="L16" s="158"/>
      <c r="M16" s="1137">
        <v>44196</v>
      </c>
      <c r="N16" s="1138" t="str">
        <f t="shared" ca="1" si="0"/>
        <v>FINALIZADO</v>
      </c>
      <c r="O16" s="921" t="str">
        <f t="shared" si="1"/>
        <v>VARIABLE</v>
      </c>
      <c r="P16" s="927"/>
      <c r="Q16" s="927"/>
      <c r="R16" s="927"/>
      <c r="S16" s="927" t="str">
        <f>O16</f>
        <v>VARIABLE</v>
      </c>
      <c r="T16" s="927"/>
      <c r="U16" s="927"/>
      <c r="V16" s="927"/>
      <c r="W16" s="927"/>
      <c r="X16" s="927"/>
      <c r="Y16" s="927"/>
      <c r="Z16" s="916" t="s">
        <v>851</v>
      </c>
      <c r="AA16" s="33"/>
      <c r="AB16" s="33"/>
      <c r="AC16" s="704"/>
      <c r="AD16" s="33"/>
      <c r="AE16" s="33"/>
      <c r="AF16" s="33"/>
      <c r="AG16" s="34"/>
      <c r="AH16" s="33"/>
    </row>
    <row r="17" spans="2:34" ht="27.75" customHeight="1">
      <c r="B17" s="32" t="s">
        <v>852</v>
      </c>
      <c r="C17" s="157" t="s">
        <v>825</v>
      </c>
      <c r="D17" s="1133" t="s">
        <v>853</v>
      </c>
      <c r="E17" s="1134" t="s">
        <v>786</v>
      </c>
      <c r="F17" s="163" t="s">
        <v>787</v>
      </c>
      <c r="G17" s="1135" t="s">
        <v>788</v>
      </c>
      <c r="H17" s="1136">
        <v>923.51</v>
      </c>
      <c r="I17" s="1136">
        <v>923.51</v>
      </c>
      <c r="J17" s="158">
        <v>43830</v>
      </c>
      <c r="K17" s="158">
        <v>43831</v>
      </c>
      <c r="L17" s="158"/>
      <c r="M17" s="1137">
        <v>44196</v>
      </c>
      <c r="N17" s="1138" t="str">
        <f t="shared" ca="1" si="0"/>
        <v>FINALIZADO</v>
      </c>
      <c r="O17" s="921">
        <f t="shared" si="1"/>
        <v>923.51</v>
      </c>
      <c r="P17" s="927">
        <f>+O17/5</f>
        <v>184.702</v>
      </c>
      <c r="Q17" s="927">
        <f>+P17</f>
        <v>184.702</v>
      </c>
      <c r="R17" s="927">
        <f>+Q17</f>
        <v>184.702</v>
      </c>
      <c r="S17" s="927">
        <f>+R17</f>
        <v>184.702</v>
      </c>
      <c r="T17" s="927">
        <f>+S17</f>
        <v>184.702</v>
      </c>
      <c r="U17" s="927"/>
      <c r="V17" s="927"/>
      <c r="W17" s="927"/>
      <c r="X17" s="927"/>
      <c r="Y17" s="927"/>
      <c r="Z17" s="916" t="s">
        <v>789</v>
      </c>
      <c r="AA17" s="33" t="s">
        <v>156</v>
      </c>
      <c r="AB17" s="33">
        <v>922285820</v>
      </c>
      <c r="AC17" s="704" t="s">
        <v>790</v>
      </c>
      <c r="AD17" s="33" t="s">
        <v>791</v>
      </c>
      <c r="AE17" s="33">
        <v>922285820</v>
      </c>
      <c r="AF17" s="33" t="s">
        <v>792</v>
      </c>
      <c r="AG17" s="34" t="s">
        <v>793</v>
      </c>
      <c r="AH17" s="33">
        <v>922285820</v>
      </c>
    </row>
    <row r="18" spans="2:34" ht="18" customHeight="1">
      <c r="B18" s="32" t="s">
        <v>854</v>
      </c>
      <c r="C18" s="157" t="s">
        <v>104</v>
      </c>
      <c r="D18" s="1139" t="s">
        <v>855</v>
      </c>
      <c r="E18" s="159" t="s">
        <v>856</v>
      </c>
      <c r="F18" s="163" t="s">
        <v>287</v>
      </c>
      <c r="G18" s="1135" t="s">
        <v>788</v>
      </c>
      <c r="H18" s="1140">
        <v>452.25</v>
      </c>
      <c r="I18" s="1140">
        <v>452.25</v>
      </c>
      <c r="J18" s="158">
        <v>43586</v>
      </c>
      <c r="K18" s="158">
        <v>43587</v>
      </c>
      <c r="L18" s="158"/>
      <c r="M18" s="1141">
        <v>43951</v>
      </c>
      <c r="N18" s="1138" t="str">
        <f t="shared" ca="1" si="0"/>
        <v>FINALIZADO</v>
      </c>
      <c r="O18" s="921">
        <f t="shared" si="1"/>
        <v>452.25</v>
      </c>
      <c r="P18" s="927">
        <f>O18</f>
        <v>452.25</v>
      </c>
      <c r="Q18" s="927"/>
      <c r="R18" s="927"/>
      <c r="S18" s="927"/>
      <c r="T18" s="927"/>
      <c r="U18" s="927"/>
      <c r="V18" s="927"/>
      <c r="W18" s="927"/>
      <c r="X18" s="927"/>
      <c r="Y18" s="927"/>
      <c r="Z18" s="916"/>
      <c r="AA18" s="37"/>
      <c r="AB18" s="37"/>
      <c r="AC18" s="704"/>
      <c r="AD18" s="37"/>
      <c r="AE18" s="37"/>
      <c r="AF18" s="37"/>
      <c r="AG18" s="34"/>
      <c r="AH18" s="37"/>
    </row>
    <row r="19" spans="2:34" ht="27" customHeight="1">
      <c r="B19" s="32" t="s">
        <v>857</v>
      </c>
      <c r="C19" s="157" t="s">
        <v>104</v>
      </c>
      <c r="D19" s="1134" t="s">
        <v>858</v>
      </c>
      <c r="E19" s="1134" t="s">
        <v>859</v>
      </c>
      <c r="F19" s="1135" t="s">
        <v>265</v>
      </c>
      <c r="G19" s="1135" t="s">
        <v>788</v>
      </c>
      <c r="H19" s="1136">
        <v>463.46</v>
      </c>
      <c r="I19" s="1136">
        <v>463.46</v>
      </c>
      <c r="J19" s="158">
        <v>43617</v>
      </c>
      <c r="K19" s="158">
        <v>43617</v>
      </c>
      <c r="L19" s="158"/>
      <c r="M19" s="1137">
        <v>43982</v>
      </c>
      <c r="N19" s="1138" t="str">
        <f t="shared" ca="1" si="0"/>
        <v>FINALIZADO</v>
      </c>
      <c r="O19" s="921">
        <f t="shared" si="1"/>
        <v>463.46</v>
      </c>
      <c r="P19" s="927">
        <f>O19</f>
        <v>463.46</v>
      </c>
      <c r="Q19" s="927"/>
      <c r="R19" s="927"/>
      <c r="S19" s="927"/>
      <c r="T19" s="927"/>
      <c r="U19" s="927"/>
      <c r="V19" s="927"/>
      <c r="W19" s="927"/>
      <c r="X19" s="927"/>
      <c r="Y19" s="927"/>
      <c r="Z19" s="916" t="s">
        <v>269</v>
      </c>
      <c r="AA19" s="36" t="s">
        <v>271</v>
      </c>
      <c r="AB19" s="35" t="s">
        <v>860</v>
      </c>
      <c r="AC19" s="704" t="s">
        <v>272</v>
      </c>
      <c r="AD19" s="33" t="s">
        <v>273</v>
      </c>
      <c r="AE19" s="33">
        <v>928624920</v>
      </c>
      <c r="AF19" s="33" t="s">
        <v>274</v>
      </c>
      <c r="AG19" s="34" t="s">
        <v>275</v>
      </c>
      <c r="AH19" s="305" t="s">
        <v>861</v>
      </c>
    </row>
    <row r="20" spans="2:34" ht="24.75" customHeight="1">
      <c r="B20" s="32" t="s">
        <v>862</v>
      </c>
      <c r="C20" s="157" t="s">
        <v>825</v>
      </c>
      <c r="D20" s="1139" t="s">
        <v>863</v>
      </c>
      <c r="E20" s="1139" t="s">
        <v>177</v>
      </c>
      <c r="F20" s="1" t="s">
        <v>176</v>
      </c>
      <c r="G20" s="1135" t="s">
        <v>788</v>
      </c>
      <c r="H20" s="1140" t="s">
        <v>798</v>
      </c>
      <c r="I20" s="1136" t="s">
        <v>165</v>
      </c>
      <c r="J20" s="158">
        <v>43616</v>
      </c>
      <c r="K20" s="158">
        <v>43617</v>
      </c>
      <c r="L20" s="158"/>
      <c r="M20" s="1141">
        <v>43982</v>
      </c>
      <c r="N20" s="1138" t="str">
        <f t="shared" ca="1" si="0"/>
        <v>FINALIZADO</v>
      </c>
      <c r="O20" s="921" t="str">
        <f t="shared" si="1"/>
        <v>VARIABLE</v>
      </c>
      <c r="P20" s="927"/>
      <c r="Q20" s="927"/>
      <c r="R20" s="927"/>
      <c r="S20" s="927"/>
      <c r="T20" s="927"/>
      <c r="U20" s="927"/>
      <c r="V20" s="927"/>
      <c r="W20" s="927"/>
      <c r="X20" s="927"/>
      <c r="Y20" s="927"/>
      <c r="Z20" s="916" t="s">
        <v>180</v>
      </c>
      <c r="AA20" s="38"/>
      <c r="AB20" s="37"/>
      <c r="AC20" s="704"/>
      <c r="AD20" s="37"/>
      <c r="AE20" s="37"/>
      <c r="AF20" s="37"/>
      <c r="AG20" s="34"/>
      <c r="AH20" s="37"/>
    </row>
    <row r="21" spans="2:34" ht="18" customHeight="1">
      <c r="B21" s="32" t="s">
        <v>864</v>
      </c>
      <c r="C21" s="157" t="s">
        <v>670</v>
      </c>
      <c r="D21" s="1134" t="s">
        <v>863</v>
      </c>
      <c r="E21" s="1134" t="s">
        <v>865</v>
      </c>
      <c r="F21" s="1135" t="s">
        <v>866</v>
      </c>
      <c r="G21" s="1135" t="s">
        <v>788</v>
      </c>
      <c r="H21" s="1136" t="s">
        <v>798</v>
      </c>
      <c r="I21" s="1136" t="s">
        <v>165</v>
      </c>
      <c r="J21" s="158">
        <v>43619</v>
      </c>
      <c r="K21" s="158">
        <v>43617</v>
      </c>
      <c r="L21" s="158"/>
      <c r="M21" s="1137">
        <v>43982</v>
      </c>
      <c r="N21" s="1138" t="str">
        <f t="shared" ca="1" si="0"/>
        <v>FINALIZADO</v>
      </c>
      <c r="O21" s="921" t="str">
        <f t="shared" si="1"/>
        <v>VARIABLE</v>
      </c>
      <c r="P21" s="927"/>
      <c r="Q21" s="927"/>
      <c r="R21" s="927"/>
      <c r="S21" s="927"/>
      <c r="T21" s="927"/>
      <c r="U21" s="927"/>
      <c r="V21" s="927"/>
      <c r="W21" s="927"/>
      <c r="X21" s="927"/>
      <c r="Y21" s="927"/>
      <c r="Z21" s="916" t="s">
        <v>867</v>
      </c>
      <c r="AA21" s="34"/>
      <c r="AB21" s="33"/>
      <c r="AC21" s="704"/>
      <c r="AD21" s="33"/>
      <c r="AE21" s="33"/>
      <c r="AF21" s="33"/>
      <c r="AG21" s="34"/>
      <c r="AH21" s="33"/>
    </row>
    <row r="22" spans="2:34" ht="27.75" customHeight="1">
      <c r="B22" s="32" t="s">
        <v>868</v>
      </c>
      <c r="C22" s="1142" t="s">
        <v>27</v>
      </c>
      <c r="D22" s="1143" t="s">
        <v>869</v>
      </c>
      <c r="E22" s="1143" t="s">
        <v>870</v>
      </c>
      <c r="F22" s="1135" t="s">
        <v>871</v>
      </c>
      <c r="G22" s="1135" t="s">
        <v>788</v>
      </c>
      <c r="H22" s="1136" t="s">
        <v>798</v>
      </c>
      <c r="I22" s="1136" t="s">
        <v>165</v>
      </c>
      <c r="J22" s="158">
        <v>43494</v>
      </c>
      <c r="K22" s="158">
        <v>43494</v>
      </c>
      <c r="L22" s="158"/>
      <c r="M22" s="1137">
        <v>43858</v>
      </c>
      <c r="N22" s="1138" t="str">
        <f t="shared" ca="1" si="0"/>
        <v>FINALIZADO</v>
      </c>
      <c r="O22" s="921" t="str">
        <f t="shared" si="1"/>
        <v>VARIABLE</v>
      </c>
      <c r="P22" s="927"/>
      <c r="Q22" s="927"/>
      <c r="R22" s="927"/>
      <c r="S22" s="927"/>
      <c r="T22" s="927"/>
      <c r="U22" s="927"/>
      <c r="V22" s="927"/>
      <c r="W22" s="927"/>
      <c r="X22" s="927"/>
      <c r="Y22" s="927"/>
      <c r="Z22" s="916" t="s">
        <v>872</v>
      </c>
      <c r="AA22" s="36" t="s">
        <v>873</v>
      </c>
      <c r="AB22" s="39" t="s">
        <v>874</v>
      </c>
      <c r="AC22" s="704" t="s">
        <v>872</v>
      </c>
      <c r="AD22" s="36" t="s">
        <v>873</v>
      </c>
      <c r="AE22" s="39" t="s">
        <v>874</v>
      </c>
      <c r="AF22" s="36" t="s">
        <v>873</v>
      </c>
      <c r="AG22" s="34" t="s">
        <v>872</v>
      </c>
      <c r="AH22" s="39" t="s">
        <v>874</v>
      </c>
    </row>
    <row r="23" spans="2:34" ht="18" customHeight="1">
      <c r="B23" s="32" t="s">
        <v>875</v>
      </c>
      <c r="C23" s="157" t="s">
        <v>825</v>
      </c>
      <c r="D23" s="1134" t="s">
        <v>330</v>
      </c>
      <c r="E23" s="1134" t="s">
        <v>876</v>
      </c>
      <c r="F23" s="1135" t="s">
        <v>331</v>
      </c>
      <c r="G23" s="1135" t="s">
        <v>788</v>
      </c>
      <c r="H23" s="1136">
        <v>8274</v>
      </c>
      <c r="I23" s="1136">
        <f>8811.81/12</f>
        <v>734.3175</v>
      </c>
      <c r="J23" s="158">
        <v>43830</v>
      </c>
      <c r="K23" s="158">
        <v>43831</v>
      </c>
      <c r="L23" s="158"/>
      <c r="M23" s="1137">
        <v>44196</v>
      </c>
      <c r="N23" s="1138" t="str">
        <f t="shared" ca="1" si="0"/>
        <v>FINALIZADO</v>
      </c>
      <c r="O23" s="921">
        <f t="shared" si="1"/>
        <v>734.3175</v>
      </c>
      <c r="P23" s="927"/>
      <c r="Q23" s="927"/>
      <c r="R23" s="927"/>
      <c r="S23" s="927"/>
      <c r="T23" s="927"/>
      <c r="U23" s="927"/>
      <c r="V23" s="927"/>
      <c r="W23" s="927"/>
      <c r="X23" s="927"/>
      <c r="Y23" s="927"/>
      <c r="Z23" s="916" t="s">
        <v>877</v>
      </c>
      <c r="AA23" s="36" t="s">
        <v>326</v>
      </c>
      <c r="AB23" s="33">
        <v>639320348</v>
      </c>
      <c r="AC23" s="704" t="s">
        <v>878</v>
      </c>
      <c r="AD23" s="36" t="s">
        <v>326</v>
      </c>
      <c r="AE23" s="33">
        <v>639320348</v>
      </c>
      <c r="AF23" s="33" t="s">
        <v>326</v>
      </c>
      <c r="AG23" s="40" t="s">
        <v>878</v>
      </c>
      <c r="AH23" s="33">
        <v>639320348</v>
      </c>
    </row>
    <row r="24" spans="2:34" ht="25.5" customHeight="1">
      <c r="B24" s="32" t="s">
        <v>879</v>
      </c>
      <c r="C24" s="157" t="s">
        <v>825</v>
      </c>
      <c r="D24" s="1133" t="s">
        <v>880</v>
      </c>
      <c r="E24" s="1134" t="s">
        <v>881</v>
      </c>
      <c r="F24" s="165" t="s">
        <v>882</v>
      </c>
      <c r="G24" s="1135" t="s">
        <v>788</v>
      </c>
      <c r="H24" s="1136">
        <v>1146.02</v>
      </c>
      <c r="I24" s="1136">
        <f>+H24</f>
        <v>1146.02</v>
      </c>
      <c r="J24" s="158">
        <v>43831</v>
      </c>
      <c r="K24" s="158">
        <v>43831</v>
      </c>
      <c r="L24" s="158"/>
      <c r="M24" s="1137">
        <v>44196</v>
      </c>
      <c r="N24" s="1138" t="str">
        <f t="shared" ca="1" si="0"/>
        <v>FINALIZADO</v>
      </c>
      <c r="O24" s="921">
        <f>+H24</f>
        <v>1146.02</v>
      </c>
      <c r="P24" s="927">
        <f>+O24/5</f>
        <v>229.20400000000001</v>
      </c>
      <c r="Q24" s="927">
        <f>+P24</f>
        <v>229.20400000000001</v>
      </c>
      <c r="R24" s="927">
        <f>+Q24</f>
        <v>229.20400000000001</v>
      </c>
      <c r="S24" s="927">
        <f>+R24</f>
        <v>229.20400000000001</v>
      </c>
      <c r="T24" s="927">
        <f>+S24</f>
        <v>229.20400000000001</v>
      </c>
      <c r="U24" s="927"/>
      <c r="V24" s="927"/>
      <c r="W24" s="927"/>
      <c r="X24" s="927"/>
      <c r="Y24" s="927"/>
      <c r="Z24" s="916" t="s">
        <v>789</v>
      </c>
      <c r="AA24" s="33" t="s">
        <v>156</v>
      </c>
      <c r="AB24" s="33">
        <v>922285820</v>
      </c>
      <c r="AC24" s="704" t="s">
        <v>790</v>
      </c>
      <c r="AD24" s="33" t="s">
        <v>791</v>
      </c>
      <c r="AE24" s="33">
        <v>922285820</v>
      </c>
      <c r="AF24" s="33" t="s">
        <v>792</v>
      </c>
      <c r="AG24" s="34" t="s">
        <v>793</v>
      </c>
      <c r="AH24" s="33">
        <v>922285820</v>
      </c>
    </row>
    <row r="25" spans="2:34" ht="18" customHeight="1">
      <c r="B25" s="32" t="s">
        <v>883</v>
      </c>
      <c r="C25" s="157" t="s">
        <v>825</v>
      </c>
      <c r="D25" s="166" t="s">
        <v>884</v>
      </c>
      <c r="E25" s="1134" t="s">
        <v>885</v>
      </c>
      <c r="F25" s="1135" t="s">
        <v>886</v>
      </c>
      <c r="G25" s="1135" t="s">
        <v>788</v>
      </c>
      <c r="H25" s="1136">
        <v>462.62</v>
      </c>
      <c r="I25" s="1136">
        <v>495.0034</v>
      </c>
      <c r="J25" s="158">
        <v>43861</v>
      </c>
      <c r="K25" s="158">
        <v>43861</v>
      </c>
      <c r="L25" s="158"/>
      <c r="M25" s="1137">
        <v>44226</v>
      </c>
      <c r="N25" s="1138" t="str">
        <f t="shared" ca="1" si="0"/>
        <v>FINALIZADO</v>
      </c>
      <c r="O25" s="921">
        <f>+I25</f>
        <v>495.0034</v>
      </c>
      <c r="P25" s="927"/>
      <c r="Q25" s="927"/>
      <c r="R25" s="927"/>
      <c r="S25" s="927">
        <f>+O25</f>
        <v>495.0034</v>
      </c>
      <c r="T25" s="927"/>
      <c r="U25" s="927"/>
      <c r="V25" s="927"/>
      <c r="W25" s="927"/>
      <c r="X25" s="927"/>
      <c r="Y25" s="927"/>
      <c r="Z25" s="916" t="s">
        <v>887</v>
      </c>
      <c r="AA25" s="73" t="s">
        <v>888</v>
      </c>
      <c r="AB25" s="33">
        <v>638903386</v>
      </c>
      <c r="AC25" s="704" t="s">
        <v>887</v>
      </c>
      <c r="AD25" s="73" t="s">
        <v>888</v>
      </c>
      <c r="AE25" s="33">
        <v>638903386</v>
      </c>
      <c r="AF25" s="73" t="s">
        <v>888</v>
      </c>
      <c r="AG25" s="72" t="s">
        <v>887</v>
      </c>
      <c r="AH25" s="74">
        <v>638903386</v>
      </c>
    </row>
    <row r="26" spans="2:34" ht="18" customHeight="1">
      <c r="B26" s="32" t="s">
        <v>889</v>
      </c>
      <c r="C26" s="157" t="s">
        <v>848</v>
      </c>
      <c r="D26" s="1134" t="s">
        <v>890</v>
      </c>
      <c r="E26" s="1134" t="s">
        <v>891</v>
      </c>
      <c r="F26" s="163" t="s">
        <v>892</v>
      </c>
      <c r="G26" s="1135" t="s">
        <v>788</v>
      </c>
      <c r="H26" s="1136" t="s">
        <v>798</v>
      </c>
      <c r="I26" s="1136" t="s">
        <v>165</v>
      </c>
      <c r="J26" s="158">
        <v>43872</v>
      </c>
      <c r="K26" s="158">
        <v>43872</v>
      </c>
      <c r="L26" s="158"/>
      <c r="M26" s="1137">
        <v>44196</v>
      </c>
      <c r="N26" s="1138" t="str">
        <f t="shared" ca="1" si="0"/>
        <v>FINALIZADO</v>
      </c>
      <c r="O26" s="921" t="str">
        <f>+I26</f>
        <v>VARIABLE</v>
      </c>
      <c r="P26" s="927"/>
      <c r="Q26" s="927"/>
      <c r="R26" s="927"/>
      <c r="S26" s="927" t="str">
        <f>O26</f>
        <v>VARIABLE</v>
      </c>
      <c r="T26" s="927"/>
      <c r="U26" s="927"/>
      <c r="V26" s="927"/>
      <c r="W26" s="927"/>
      <c r="X26" s="927"/>
      <c r="Y26" s="927"/>
      <c r="Z26" s="916"/>
      <c r="AA26" s="33"/>
      <c r="AB26" s="33"/>
      <c r="AC26" s="704"/>
      <c r="AD26" s="33"/>
      <c r="AE26" s="33"/>
      <c r="AF26" s="33"/>
      <c r="AG26" s="34"/>
      <c r="AH26" s="33"/>
    </row>
    <row r="27" spans="2:34" ht="42" customHeight="1">
      <c r="B27" s="32" t="s">
        <v>893</v>
      </c>
      <c r="C27" s="157" t="s">
        <v>104</v>
      </c>
      <c r="D27" s="162" t="s">
        <v>894</v>
      </c>
      <c r="E27" s="159" t="s">
        <v>786</v>
      </c>
      <c r="F27" s="163" t="s">
        <v>787</v>
      </c>
      <c r="G27" s="1135" t="s">
        <v>788</v>
      </c>
      <c r="H27" s="160">
        <v>525.44000000000005</v>
      </c>
      <c r="I27" s="1136">
        <f>+H27</f>
        <v>525.44000000000005</v>
      </c>
      <c r="J27" s="158">
        <v>43507</v>
      </c>
      <c r="K27" s="158">
        <v>43507</v>
      </c>
      <c r="L27" s="158"/>
      <c r="M27" s="161">
        <v>43871</v>
      </c>
      <c r="N27" s="1138" t="str">
        <f t="shared" ca="1" si="0"/>
        <v>FINALIZADO</v>
      </c>
      <c r="O27" s="921">
        <f>+H27</f>
        <v>525.44000000000005</v>
      </c>
      <c r="P27" s="943">
        <f>O27</f>
        <v>525.44000000000005</v>
      </c>
      <c r="Q27" s="943"/>
      <c r="R27" s="943"/>
      <c r="S27" s="944"/>
      <c r="T27" s="943"/>
      <c r="U27" s="943"/>
      <c r="V27" s="943"/>
      <c r="W27" s="943"/>
      <c r="X27" s="943"/>
      <c r="Y27" s="943"/>
      <c r="Z27" s="916" t="s">
        <v>789</v>
      </c>
      <c r="AA27" s="33" t="s">
        <v>156</v>
      </c>
      <c r="AB27" s="33">
        <v>922285820</v>
      </c>
      <c r="AC27" s="704" t="s">
        <v>790</v>
      </c>
      <c r="AD27" s="33" t="s">
        <v>791</v>
      </c>
      <c r="AE27" s="33">
        <v>922285820</v>
      </c>
      <c r="AF27" s="33" t="s">
        <v>792</v>
      </c>
      <c r="AG27" s="34" t="s">
        <v>793</v>
      </c>
      <c r="AH27" s="33">
        <v>922285820</v>
      </c>
    </row>
    <row r="28" spans="2:34" ht="26.25" customHeight="1">
      <c r="B28" s="32" t="s">
        <v>895</v>
      </c>
      <c r="C28" s="157" t="s">
        <v>104</v>
      </c>
      <c r="D28" s="1133" t="s">
        <v>894</v>
      </c>
      <c r="E28" s="1134" t="s">
        <v>786</v>
      </c>
      <c r="F28" s="163" t="s">
        <v>787</v>
      </c>
      <c r="G28" s="1135" t="s">
        <v>788</v>
      </c>
      <c r="H28" s="1136">
        <v>551.71</v>
      </c>
      <c r="I28" s="1136">
        <f>+H28</f>
        <v>551.71</v>
      </c>
      <c r="J28" s="158">
        <v>43872</v>
      </c>
      <c r="K28" s="158">
        <v>43872</v>
      </c>
      <c r="L28" s="158"/>
      <c r="M28" s="1137">
        <v>44237</v>
      </c>
      <c r="N28" s="1138" t="str">
        <f t="shared" ca="1" si="0"/>
        <v>FINALIZADO</v>
      </c>
      <c r="O28" s="921">
        <f>+H28</f>
        <v>551.71</v>
      </c>
      <c r="P28" s="927">
        <f>+O28/5</f>
        <v>110.34200000000001</v>
      </c>
      <c r="Q28" s="927">
        <f>+P28</f>
        <v>110.34200000000001</v>
      </c>
      <c r="R28" s="927">
        <f>+Q28</f>
        <v>110.34200000000001</v>
      </c>
      <c r="S28" s="927">
        <f>+R28</f>
        <v>110.34200000000001</v>
      </c>
      <c r="T28" s="927">
        <f>+S28</f>
        <v>110.34200000000001</v>
      </c>
      <c r="U28" s="927"/>
      <c r="V28" s="927"/>
      <c r="W28" s="927"/>
      <c r="X28" s="927"/>
      <c r="Y28" s="927"/>
      <c r="Z28" s="916" t="s">
        <v>789</v>
      </c>
      <c r="AA28" s="33" t="s">
        <v>156</v>
      </c>
      <c r="AB28" s="33">
        <v>922285820</v>
      </c>
      <c r="AC28" s="704" t="s">
        <v>790</v>
      </c>
      <c r="AD28" s="33" t="s">
        <v>791</v>
      </c>
      <c r="AE28" s="33">
        <v>922285820</v>
      </c>
      <c r="AF28" s="33" t="s">
        <v>792</v>
      </c>
      <c r="AG28" s="34" t="s">
        <v>793</v>
      </c>
      <c r="AH28" s="33">
        <v>922285820</v>
      </c>
    </row>
    <row r="29" spans="2:34" ht="18" customHeight="1">
      <c r="B29" s="32" t="s">
        <v>896</v>
      </c>
      <c r="C29" s="157" t="s">
        <v>784</v>
      </c>
      <c r="D29" s="1134" t="s">
        <v>830</v>
      </c>
      <c r="E29" s="1134" t="s">
        <v>539</v>
      </c>
      <c r="F29" s="1135" t="s">
        <v>538</v>
      </c>
      <c r="G29" s="1135" t="s">
        <v>788</v>
      </c>
      <c r="H29" s="1136" t="s">
        <v>798</v>
      </c>
      <c r="I29" s="1136" t="s">
        <v>165</v>
      </c>
      <c r="J29" s="158">
        <v>43883</v>
      </c>
      <c r="K29" s="158">
        <v>43883</v>
      </c>
      <c r="L29" s="158"/>
      <c r="M29" s="1137">
        <v>43982</v>
      </c>
      <c r="N29" s="1138" t="str">
        <f t="shared" ca="1" si="0"/>
        <v>FINALIZADO</v>
      </c>
      <c r="O29" s="921" t="str">
        <f t="shared" ref="O29:O40" si="2">+I29</f>
        <v>VARIABLE</v>
      </c>
      <c r="P29" s="927"/>
      <c r="Q29" s="927"/>
      <c r="R29" s="927"/>
      <c r="S29" s="927"/>
      <c r="T29" s="927" t="str">
        <f>O29</f>
        <v>VARIABLE</v>
      </c>
      <c r="U29" s="927"/>
      <c r="V29" s="927"/>
      <c r="W29" s="927"/>
      <c r="X29" s="927"/>
      <c r="Y29" s="927"/>
      <c r="Z29" s="916" t="s">
        <v>542</v>
      </c>
      <c r="AA29" s="34"/>
      <c r="AB29" s="33"/>
      <c r="AC29" s="704"/>
      <c r="AD29" s="33"/>
      <c r="AE29" s="33"/>
      <c r="AF29" s="33"/>
      <c r="AG29" s="34"/>
      <c r="AH29" s="33"/>
    </row>
    <row r="30" spans="2:34" ht="18" customHeight="1">
      <c r="B30" s="32" t="s">
        <v>897</v>
      </c>
      <c r="C30" s="157" t="s">
        <v>670</v>
      </c>
      <c r="D30" s="1134" t="s">
        <v>830</v>
      </c>
      <c r="E30" s="1134" t="s">
        <v>898</v>
      </c>
      <c r="F30" s="1135" t="s">
        <v>899</v>
      </c>
      <c r="G30" s="1135" t="s">
        <v>788</v>
      </c>
      <c r="H30" s="1136" t="s">
        <v>798</v>
      </c>
      <c r="I30" s="1136" t="s">
        <v>165</v>
      </c>
      <c r="J30" s="158">
        <v>43899</v>
      </c>
      <c r="K30" s="158">
        <v>43899</v>
      </c>
      <c r="L30" s="158"/>
      <c r="M30" s="1137">
        <v>44255</v>
      </c>
      <c r="N30" s="1138" t="str">
        <f t="shared" ca="1" si="0"/>
        <v>FINALIZADO</v>
      </c>
      <c r="O30" s="921" t="str">
        <f t="shared" si="2"/>
        <v>VARIABLE</v>
      </c>
      <c r="P30" s="927"/>
      <c r="Q30" s="927"/>
      <c r="R30" s="927" t="str">
        <f>O30</f>
        <v>VARIABLE</v>
      </c>
      <c r="S30" s="927"/>
      <c r="T30" s="927"/>
      <c r="U30" s="927"/>
      <c r="V30" s="927"/>
      <c r="W30" s="927"/>
      <c r="X30" s="927"/>
      <c r="Y30" s="927"/>
      <c r="Z30" s="916"/>
      <c r="AA30" s="33"/>
      <c r="AB30" s="33"/>
      <c r="AC30" s="704"/>
      <c r="AD30" s="33"/>
      <c r="AE30" s="33"/>
      <c r="AF30" s="33"/>
      <c r="AG30" s="34"/>
      <c r="AH30" s="33"/>
    </row>
    <row r="31" spans="2:34" ht="18" customHeight="1">
      <c r="B31" s="32" t="s">
        <v>900</v>
      </c>
      <c r="C31" s="157" t="s">
        <v>825</v>
      </c>
      <c r="D31" s="1134" t="s">
        <v>863</v>
      </c>
      <c r="E31" s="1134" t="s">
        <v>177</v>
      </c>
      <c r="F31" s="1135" t="s">
        <v>176</v>
      </c>
      <c r="G31" s="1135" t="s">
        <v>788</v>
      </c>
      <c r="H31" s="1136" t="s">
        <v>798</v>
      </c>
      <c r="I31" s="1136" t="s">
        <v>165</v>
      </c>
      <c r="J31" s="158">
        <v>43923</v>
      </c>
      <c r="K31" s="158">
        <v>43923</v>
      </c>
      <c r="L31" s="158"/>
      <c r="M31" s="1137">
        <v>44196</v>
      </c>
      <c r="N31" s="1138" t="str">
        <f t="shared" ca="1" si="0"/>
        <v>FINALIZADO</v>
      </c>
      <c r="O31" s="921" t="str">
        <f t="shared" si="2"/>
        <v>VARIABLE</v>
      </c>
      <c r="P31" s="927"/>
      <c r="Q31" s="927"/>
      <c r="R31" s="927"/>
      <c r="S31" s="927"/>
      <c r="T31" s="927"/>
      <c r="U31" s="927"/>
      <c r="V31" s="927"/>
      <c r="W31" s="927">
        <v>1</v>
      </c>
      <c r="X31" s="927"/>
      <c r="Y31" s="927"/>
      <c r="Z31" s="916" t="s">
        <v>180</v>
      </c>
      <c r="AA31" s="34"/>
      <c r="AB31" s="33"/>
      <c r="AC31" s="704"/>
      <c r="AD31" s="33"/>
      <c r="AE31" s="33"/>
      <c r="AF31" s="33"/>
      <c r="AG31" s="34"/>
      <c r="AH31" s="33"/>
    </row>
    <row r="32" spans="2:34" ht="28.5" customHeight="1">
      <c r="B32" s="32" t="s">
        <v>901</v>
      </c>
      <c r="C32" s="157" t="s">
        <v>670</v>
      </c>
      <c r="D32" s="1133" t="s">
        <v>902</v>
      </c>
      <c r="E32" s="1134" t="s">
        <v>815</v>
      </c>
      <c r="F32" s="163" t="s">
        <v>816</v>
      </c>
      <c r="G32" s="1135" t="s">
        <v>788</v>
      </c>
      <c r="H32" s="1136">
        <v>270</v>
      </c>
      <c r="I32" s="1136">
        <f>+H32*1.07</f>
        <v>288.90000000000003</v>
      </c>
      <c r="J32" s="158">
        <v>43951</v>
      </c>
      <c r="K32" s="158">
        <v>43953</v>
      </c>
      <c r="L32" s="158"/>
      <c r="M32" s="1137">
        <v>44317</v>
      </c>
      <c r="N32" s="1138" t="str">
        <f t="shared" ca="1" si="0"/>
        <v>FINALIZADO</v>
      </c>
      <c r="O32" s="921">
        <f t="shared" si="2"/>
        <v>288.90000000000003</v>
      </c>
      <c r="P32" s="927"/>
      <c r="Q32" s="927"/>
      <c r="R32" s="927">
        <v>214</v>
      </c>
      <c r="S32" s="927"/>
      <c r="T32" s="927"/>
      <c r="U32" s="927"/>
      <c r="V32" s="927"/>
      <c r="W32" s="927"/>
      <c r="X32" s="927"/>
      <c r="Y32" s="927"/>
      <c r="Z32" s="916" t="s">
        <v>817</v>
      </c>
      <c r="AA32" s="33" t="s">
        <v>818</v>
      </c>
      <c r="AB32" s="33">
        <v>922749297</v>
      </c>
      <c r="AC32" s="704" t="s">
        <v>817</v>
      </c>
      <c r="AD32" s="33" t="s">
        <v>819</v>
      </c>
      <c r="AE32" s="33">
        <v>922749297</v>
      </c>
      <c r="AF32" s="33" t="s">
        <v>820</v>
      </c>
      <c r="AG32" s="34" t="s">
        <v>817</v>
      </c>
      <c r="AH32" s="33">
        <v>626074566</v>
      </c>
    </row>
    <row r="33" spans="2:34" ht="18" customHeight="1">
      <c r="B33" s="32" t="s">
        <v>903</v>
      </c>
      <c r="C33" s="157" t="s">
        <v>104</v>
      </c>
      <c r="D33" s="1134" t="s">
        <v>855</v>
      </c>
      <c r="E33" s="159" t="s">
        <v>856</v>
      </c>
      <c r="F33" s="163" t="s">
        <v>287</v>
      </c>
      <c r="G33" s="1135" t="s">
        <v>788</v>
      </c>
      <c r="H33" s="1136">
        <v>445.44</v>
      </c>
      <c r="I33" s="1136">
        <v>463.08</v>
      </c>
      <c r="J33" s="158">
        <v>43952</v>
      </c>
      <c r="K33" s="158">
        <v>43953</v>
      </c>
      <c r="L33" s="158"/>
      <c r="M33" s="1137">
        <v>44317</v>
      </c>
      <c r="N33" s="1138" t="str">
        <f t="shared" ca="1" si="0"/>
        <v>FINALIZADO</v>
      </c>
      <c r="O33" s="921">
        <f t="shared" si="2"/>
        <v>463.08</v>
      </c>
      <c r="P33" s="927">
        <f>+O33</f>
        <v>463.08</v>
      </c>
      <c r="Q33" s="927"/>
      <c r="R33" s="927"/>
      <c r="S33" s="927"/>
      <c r="T33" s="927"/>
      <c r="U33" s="927"/>
      <c r="V33" s="927"/>
      <c r="W33" s="927"/>
      <c r="X33" s="927"/>
      <c r="Y33" s="927"/>
      <c r="Z33" s="916"/>
      <c r="AA33" s="33"/>
      <c r="AB33" s="33"/>
      <c r="AC33" s="704"/>
      <c r="AD33" s="33"/>
      <c r="AE33" s="33"/>
      <c r="AF33" s="33"/>
      <c r="AG33" s="34"/>
      <c r="AH33" s="33"/>
    </row>
    <row r="34" spans="2:34" ht="18" customHeight="1">
      <c r="B34" s="32" t="s">
        <v>904</v>
      </c>
      <c r="C34" s="157" t="s">
        <v>784</v>
      </c>
      <c r="D34" s="1134" t="s">
        <v>830</v>
      </c>
      <c r="E34" s="1134" t="s">
        <v>539</v>
      </c>
      <c r="F34" s="1135" t="s">
        <v>538</v>
      </c>
      <c r="G34" s="1135" t="s">
        <v>788</v>
      </c>
      <c r="H34" s="1136" t="s">
        <v>798</v>
      </c>
      <c r="I34" s="1136" t="s">
        <v>165</v>
      </c>
      <c r="J34" s="158">
        <v>43978</v>
      </c>
      <c r="K34" s="158">
        <v>43978</v>
      </c>
      <c r="L34" s="158"/>
      <c r="M34" s="1137">
        <v>44104</v>
      </c>
      <c r="N34" s="1138" t="str">
        <f t="shared" ca="1" si="0"/>
        <v>FINALIZADO</v>
      </c>
      <c r="O34" s="921" t="str">
        <f t="shared" si="2"/>
        <v>VARIABLE</v>
      </c>
      <c r="P34" s="927"/>
      <c r="Q34" s="927"/>
      <c r="R34" s="927"/>
      <c r="S34" s="927"/>
      <c r="T34" s="927" t="str">
        <f>O34</f>
        <v>VARIABLE</v>
      </c>
      <c r="U34" s="927"/>
      <c r="V34" s="927"/>
      <c r="W34" s="927"/>
      <c r="X34" s="927"/>
      <c r="Y34" s="927"/>
      <c r="Z34" s="916" t="s">
        <v>542</v>
      </c>
      <c r="AA34" s="34"/>
      <c r="AB34" s="33"/>
      <c r="AC34" s="704"/>
      <c r="AD34" s="33"/>
      <c r="AE34" s="33"/>
      <c r="AF34" s="33"/>
      <c r="AG34" s="34"/>
      <c r="AH34" s="33"/>
    </row>
    <row r="35" spans="2:34" ht="18" customHeight="1">
      <c r="B35" s="32" t="s">
        <v>905</v>
      </c>
      <c r="C35" s="157" t="s">
        <v>670</v>
      </c>
      <c r="D35" s="1134" t="s">
        <v>863</v>
      </c>
      <c r="E35" s="1134" t="s">
        <v>865</v>
      </c>
      <c r="F35" s="1135" t="s">
        <v>866</v>
      </c>
      <c r="G35" s="1135" t="s">
        <v>788</v>
      </c>
      <c r="H35" s="1136" t="s">
        <v>798</v>
      </c>
      <c r="I35" s="1136" t="s">
        <v>165</v>
      </c>
      <c r="J35" s="158">
        <v>43982</v>
      </c>
      <c r="K35" s="158">
        <v>43983</v>
      </c>
      <c r="L35" s="158"/>
      <c r="M35" s="1137">
        <v>44347</v>
      </c>
      <c r="N35" s="1138" t="str">
        <f t="shared" ca="1" si="0"/>
        <v>FINALIZADO</v>
      </c>
      <c r="O35" s="921" t="str">
        <f t="shared" si="2"/>
        <v>VARIABLE</v>
      </c>
      <c r="P35" s="927"/>
      <c r="Q35" s="927"/>
      <c r="R35" s="927" t="str">
        <f>O35</f>
        <v>VARIABLE</v>
      </c>
      <c r="S35" s="927"/>
      <c r="T35" s="927"/>
      <c r="U35" s="927"/>
      <c r="V35" s="927"/>
      <c r="W35" s="927"/>
      <c r="X35" s="927"/>
      <c r="Y35" s="927"/>
      <c r="Z35" s="916" t="s">
        <v>867</v>
      </c>
      <c r="AA35" s="34"/>
      <c r="AB35" s="33"/>
      <c r="AC35" s="704"/>
      <c r="AD35" s="33"/>
      <c r="AE35" s="33"/>
      <c r="AF35" s="33"/>
      <c r="AG35" s="34"/>
      <c r="AH35" s="33"/>
    </row>
    <row r="36" spans="2:34" ht="28.5">
      <c r="B36" s="32" t="s">
        <v>906</v>
      </c>
      <c r="C36" s="157" t="s">
        <v>670</v>
      </c>
      <c r="D36" s="1134" t="s">
        <v>795</v>
      </c>
      <c r="E36" s="1134" t="s">
        <v>796</v>
      </c>
      <c r="F36" s="1135" t="s">
        <v>907</v>
      </c>
      <c r="G36" s="1135" t="s">
        <v>788</v>
      </c>
      <c r="H36" s="1136" t="s">
        <v>798</v>
      </c>
      <c r="I36" s="1136" t="s">
        <v>165</v>
      </c>
      <c r="J36" s="158">
        <v>44007</v>
      </c>
      <c r="K36" s="158">
        <v>44013</v>
      </c>
      <c r="L36" s="158"/>
      <c r="M36" s="161">
        <v>44377</v>
      </c>
      <c r="N36" s="1138" t="str">
        <f t="shared" ca="1" si="0"/>
        <v>FINALIZADO</v>
      </c>
      <c r="O36" s="921" t="str">
        <f t="shared" si="2"/>
        <v>VARIABLE</v>
      </c>
      <c r="P36" s="927"/>
      <c r="Q36" s="927"/>
      <c r="R36" s="927" t="str">
        <f>O36</f>
        <v>VARIABLE</v>
      </c>
      <c r="S36" s="927"/>
      <c r="T36" s="927"/>
      <c r="U36" s="927"/>
      <c r="V36" s="927"/>
      <c r="W36" s="927"/>
      <c r="X36" s="927"/>
      <c r="Y36" s="927"/>
      <c r="Z36" s="916" t="s">
        <v>908</v>
      </c>
      <c r="AA36" s="41" t="s">
        <v>800</v>
      </c>
      <c r="AB36" s="35" t="s">
        <v>801</v>
      </c>
      <c r="AC36" s="704" t="s">
        <v>908</v>
      </c>
      <c r="AD36" s="33" t="s">
        <v>800</v>
      </c>
      <c r="AE36" s="35" t="s">
        <v>801</v>
      </c>
      <c r="AF36" s="33" t="s">
        <v>800</v>
      </c>
      <c r="AG36" s="34" t="s">
        <v>908</v>
      </c>
      <c r="AH36" s="35" t="s">
        <v>801</v>
      </c>
    </row>
    <row r="37" spans="2:34" ht="24.75" customHeight="1">
      <c r="B37" s="32" t="s">
        <v>909</v>
      </c>
      <c r="C37" s="157" t="s">
        <v>784</v>
      </c>
      <c r="D37" s="1133" t="s">
        <v>910</v>
      </c>
      <c r="E37" s="1134" t="s">
        <v>786</v>
      </c>
      <c r="F37" s="165" t="s">
        <v>787</v>
      </c>
      <c r="G37" s="1135" t="s">
        <v>788</v>
      </c>
      <c r="H37" s="1136">
        <v>2184.59</v>
      </c>
      <c r="I37" s="1136">
        <f>+H37</f>
        <v>2184.59</v>
      </c>
      <c r="J37" s="158">
        <v>44008</v>
      </c>
      <c r="K37" s="158">
        <v>44008</v>
      </c>
      <c r="L37" s="158"/>
      <c r="M37" s="161">
        <v>44372</v>
      </c>
      <c r="N37" s="1138" t="str">
        <f t="shared" ca="1" si="0"/>
        <v>FINALIZADO</v>
      </c>
      <c r="O37" s="921">
        <f t="shared" si="2"/>
        <v>2184.59</v>
      </c>
      <c r="P37" s="945"/>
      <c r="Q37" s="945"/>
      <c r="R37" s="945"/>
      <c r="S37" s="945"/>
      <c r="T37" s="945">
        <f>O37</f>
        <v>2184.59</v>
      </c>
      <c r="U37" s="945"/>
      <c r="V37" s="945"/>
      <c r="W37" s="945"/>
      <c r="X37" s="945"/>
      <c r="Y37" s="945"/>
      <c r="Z37" s="916" t="s">
        <v>789</v>
      </c>
      <c r="AA37" s="33" t="s">
        <v>156</v>
      </c>
      <c r="AB37" s="33">
        <v>922285820</v>
      </c>
      <c r="AC37" s="704" t="s">
        <v>790</v>
      </c>
      <c r="AD37" s="33" t="s">
        <v>791</v>
      </c>
      <c r="AE37" s="33">
        <v>922285820</v>
      </c>
      <c r="AF37" s="33" t="s">
        <v>792</v>
      </c>
      <c r="AG37" s="34" t="s">
        <v>793</v>
      </c>
      <c r="AH37" s="33">
        <v>922285820</v>
      </c>
    </row>
    <row r="38" spans="2:34" ht="27" customHeight="1">
      <c r="B38" s="32" t="s">
        <v>911</v>
      </c>
      <c r="C38" s="157" t="s">
        <v>670</v>
      </c>
      <c r="D38" s="1134" t="s">
        <v>822</v>
      </c>
      <c r="E38" s="1134" t="s">
        <v>823</v>
      </c>
      <c r="F38" s="1135" t="s">
        <v>707</v>
      </c>
      <c r="G38" s="1135" t="s">
        <v>788</v>
      </c>
      <c r="H38" s="1136">
        <v>1166.4000000000001</v>
      </c>
      <c r="I38" s="1136">
        <v>1248.05</v>
      </c>
      <c r="J38" s="158">
        <v>44012</v>
      </c>
      <c r="K38" s="158">
        <v>44028</v>
      </c>
      <c r="L38" s="158"/>
      <c r="M38" s="161">
        <v>44392</v>
      </c>
      <c r="N38" s="1138" t="str">
        <f t="shared" ca="1" si="0"/>
        <v>FINALIZADO</v>
      </c>
      <c r="O38" s="921">
        <f t="shared" si="2"/>
        <v>1248.05</v>
      </c>
      <c r="P38" s="945"/>
      <c r="Q38" s="945"/>
      <c r="R38" s="945">
        <f>+O38</f>
        <v>1248.05</v>
      </c>
      <c r="S38" s="945"/>
      <c r="T38" s="945"/>
      <c r="U38" s="945"/>
      <c r="V38" s="945"/>
      <c r="W38" s="945"/>
      <c r="X38" s="945"/>
      <c r="Y38" s="945"/>
      <c r="Z38" s="916" t="s">
        <v>710</v>
      </c>
      <c r="AA38" s="33" t="s">
        <v>711</v>
      </c>
      <c r="AB38" s="35">
        <v>922209519</v>
      </c>
      <c r="AC38" s="704" t="s">
        <v>912</v>
      </c>
      <c r="AD38" s="33" t="s">
        <v>913</v>
      </c>
      <c r="AE38" s="33">
        <v>617567617</v>
      </c>
      <c r="AF38" s="33" t="s">
        <v>713</v>
      </c>
      <c r="AG38" s="34"/>
      <c r="AH38" s="33"/>
    </row>
    <row r="39" spans="2:34" ht="18" customHeight="1">
      <c r="B39" s="32" t="s">
        <v>914</v>
      </c>
      <c r="C39" s="157" t="s">
        <v>825</v>
      </c>
      <c r="D39" s="1134" t="s">
        <v>915</v>
      </c>
      <c r="E39" s="1134" t="s">
        <v>810</v>
      </c>
      <c r="F39" s="1135" t="s">
        <v>811</v>
      </c>
      <c r="G39" s="1135" t="s">
        <v>788</v>
      </c>
      <c r="H39" s="1136" t="s">
        <v>798</v>
      </c>
      <c r="I39" s="1136" t="s">
        <v>165</v>
      </c>
      <c r="J39" s="158">
        <v>44043</v>
      </c>
      <c r="K39" s="158">
        <v>44044</v>
      </c>
      <c r="L39" s="158"/>
      <c r="M39" s="161">
        <v>44408</v>
      </c>
      <c r="N39" s="1138" t="str">
        <f t="shared" ca="1" si="0"/>
        <v>FINALIZADO</v>
      </c>
      <c r="O39" s="921" t="str">
        <f t="shared" si="2"/>
        <v>VARIABLE</v>
      </c>
      <c r="P39" s="945">
        <f>79.42*12+14.37*12</f>
        <v>1125.48</v>
      </c>
      <c r="Q39" s="945">
        <f>222.19*12</f>
        <v>2666.2799999999997</v>
      </c>
      <c r="R39" s="945">
        <f>62.6*12</f>
        <v>751.2</v>
      </c>
      <c r="S39" s="945">
        <f>54.04*12</f>
        <v>648.48</v>
      </c>
      <c r="T39" s="945"/>
      <c r="U39" s="945"/>
      <c r="V39" s="945"/>
      <c r="W39" s="945">
        <f>74.18*12</f>
        <v>890.16000000000008</v>
      </c>
      <c r="X39" s="945"/>
      <c r="Y39" s="945"/>
      <c r="Z39" s="916"/>
      <c r="AA39" s="33"/>
      <c r="AB39" s="33"/>
      <c r="AC39" s="704"/>
      <c r="AD39" s="33"/>
      <c r="AE39" s="33"/>
      <c r="AF39" s="33"/>
      <c r="AG39" s="34"/>
      <c r="AH39" s="33"/>
    </row>
    <row r="40" spans="2:34" ht="18" customHeight="1">
      <c r="B40" s="32" t="s">
        <v>916</v>
      </c>
      <c r="C40" s="157" t="s">
        <v>825</v>
      </c>
      <c r="D40" s="1134" t="s">
        <v>917</v>
      </c>
      <c r="E40" s="1134" t="s">
        <v>805</v>
      </c>
      <c r="F40" s="1135" t="s">
        <v>806</v>
      </c>
      <c r="G40" s="1135" t="s">
        <v>788</v>
      </c>
      <c r="H40" s="1136" t="s">
        <v>798</v>
      </c>
      <c r="I40" s="1136" t="s">
        <v>165</v>
      </c>
      <c r="J40" s="158">
        <v>44043</v>
      </c>
      <c r="K40" s="158">
        <v>44044</v>
      </c>
      <c r="L40" s="158"/>
      <c r="M40" s="161">
        <v>44408</v>
      </c>
      <c r="N40" s="1138" t="str">
        <f t="shared" ca="1" si="0"/>
        <v>FINALIZADO</v>
      </c>
      <c r="O40" s="921" t="str">
        <f t="shared" si="2"/>
        <v>VARIABLE</v>
      </c>
      <c r="P40" s="945">
        <f>57.5*12</f>
        <v>690</v>
      </c>
      <c r="Q40" s="945">
        <f>41.25*12</f>
        <v>495</v>
      </c>
      <c r="R40" s="945">
        <f>94*12</f>
        <v>1128</v>
      </c>
      <c r="S40" s="945">
        <f>0*12</f>
        <v>0</v>
      </c>
      <c r="T40" s="945">
        <f>285.5*12</f>
        <v>3426</v>
      </c>
      <c r="U40" s="945"/>
      <c r="V40" s="945"/>
      <c r="W40" s="945">
        <f>38.25*12</f>
        <v>459</v>
      </c>
      <c r="X40" s="945"/>
      <c r="Y40" s="945"/>
      <c r="Z40" s="916"/>
      <c r="AA40" s="33"/>
      <c r="AB40" s="33"/>
      <c r="AC40" s="704"/>
      <c r="AD40" s="33"/>
      <c r="AE40" s="33"/>
      <c r="AF40" s="33"/>
      <c r="AG40" s="34"/>
      <c r="AH40" s="33"/>
    </row>
    <row r="41" spans="2:34" ht="36">
      <c r="B41" s="131" t="s">
        <v>918</v>
      </c>
      <c r="C41" s="167" t="s">
        <v>784</v>
      </c>
      <c r="D41" s="1144" t="s">
        <v>919</v>
      </c>
      <c r="E41" s="1145" t="s">
        <v>920</v>
      </c>
      <c r="F41" s="1146" t="s">
        <v>122</v>
      </c>
      <c r="G41" s="42" t="s">
        <v>921</v>
      </c>
      <c r="H41" s="43" t="s">
        <v>922</v>
      </c>
      <c r="I41" s="158"/>
      <c r="J41" s="158"/>
      <c r="K41" s="158"/>
      <c r="L41" s="158"/>
      <c r="M41" s="161"/>
      <c r="N41" s="1138"/>
      <c r="O41" s="921"/>
      <c r="P41" s="945"/>
      <c r="Q41" s="945"/>
      <c r="R41" s="945"/>
      <c r="S41" s="945"/>
      <c r="T41" s="945"/>
      <c r="U41" s="945"/>
      <c r="V41" s="945"/>
      <c r="W41" s="945"/>
      <c r="X41" s="945"/>
      <c r="Y41" s="945"/>
      <c r="Z41" s="916" t="s">
        <v>130</v>
      </c>
      <c r="AA41" s="36" t="s">
        <v>132</v>
      </c>
      <c r="AB41" s="33">
        <v>671686538</v>
      </c>
      <c r="AC41" s="704" t="s">
        <v>135</v>
      </c>
      <c r="AD41" s="697" t="s">
        <v>134</v>
      </c>
      <c r="AE41" s="33">
        <v>627203582</v>
      </c>
      <c r="AF41" s="33" t="s">
        <v>136</v>
      </c>
      <c r="AG41" s="34" t="s">
        <v>133</v>
      </c>
      <c r="AH41" s="33">
        <v>914026012</v>
      </c>
    </row>
    <row r="42" spans="2:34" ht="40.5">
      <c r="B42" s="32" t="s">
        <v>923</v>
      </c>
      <c r="C42" s="157" t="s">
        <v>825</v>
      </c>
      <c r="D42" s="1134" t="s">
        <v>924</v>
      </c>
      <c r="E42" s="159" t="s">
        <v>925</v>
      </c>
      <c r="F42" s="163" t="s">
        <v>247</v>
      </c>
      <c r="G42" s="1135" t="s">
        <v>788</v>
      </c>
      <c r="H42" s="1136">
        <v>3989</v>
      </c>
      <c r="I42" s="1136">
        <v>4268.2299999999996</v>
      </c>
      <c r="J42" s="158">
        <v>43997</v>
      </c>
      <c r="K42" s="158">
        <v>44013</v>
      </c>
      <c r="L42" s="158"/>
      <c r="M42" s="161">
        <v>44377</v>
      </c>
      <c r="N42" s="1138" t="str">
        <f t="shared" ref="N42:N81" ca="1" si="3">IF(M42&lt;=$C$2,"FINALIZADO","EN CURSO")</f>
        <v>FINALIZADO</v>
      </c>
      <c r="O42" s="921">
        <f t="shared" ref="O42:O64" si="4">+I42</f>
        <v>4268.2299999999996</v>
      </c>
      <c r="P42" s="927"/>
      <c r="Q42" s="927"/>
      <c r="R42" s="927"/>
      <c r="S42" s="927"/>
      <c r="T42" s="927"/>
      <c r="U42" s="927"/>
      <c r="V42" s="927"/>
      <c r="W42" s="927"/>
      <c r="X42" s="927"/>
      <c r="Y42" s="927"/>
      <c r="Z42" s="916" t="s">
        <v>250</v>
      </c>
      <c r="AA42" s="39" t="s">
        <v>251</v>
      </c>
      <c r="AB42" s="305" t="s">
        <v>926</v>
      </c>
      <c r="AC42" s="704" t="s">
        <v>253</v>
      </c>
      <c r="AD42" s="33" t="s">
        <v>254</v>
      </c>
      <c r="AE42" s="35">
        <v>922237630</v>
      </c>
      <c r="AF42" s="33" t="s">
        <v>529</v>
      </c>
      <c r="AG42" s="34" t="s">
        <v>37</v>
      </c>
      <c r="AH42" s="35" t="s">
        <v>528</v>
      </c>
    </row>
    <row r="43" spans="2:34" ht="28.5">
      <c r="B43" s="32" t="s">
        <v>927</v>
      </c>
      <c r="C43" s="157" t="s">
        <v>104</v>
      </c>
      <c r="D43" s="1134" t="s">
        <v>858</v>
      </c>
      <c r="E43" s="1134" t="s">
        <v>859</v>
      </c>
      <c r="F43" s="1135" t="s">
        <v>265</v>
      </c>
      <c r="G43" s="1135" t="s">
        <v>788</v>
      </c>
      <c r="H43" s="1136">
        <v>472.29</v>
      </c>
      <c r="I43" s="1136">
        <f>+H43*1.07</f>
        <v>505.35030000000006</v>
      </c>
      <c r="J43" s="158">
        <v>44013</v>
      </c>
      <c r="K43" s="158">
        <v>44012</v>
      </c>
      <c r="L43" s="158"/>
      <c r="M43" s="161">
        <v>44347</v>
      </c>
      <c r="N43" s="1138" t="str">
        <f t="shared" ca="1" si="3"/>
        <v>FINALIZADO</v>
      </c>
      <c r="O43" s="921">
        <f t="shared" si="4"/>
        <v>505.35030000000006</v>
      </c>
      <c r="P43" s="927">
        <f>O43</f>
        <v>505.35030000000006</v>
      </c>
      <c r="Q43" s="927"/>
      <c r="R43" s="927"/>
      <c r="S43" s="927"/>
      <c r="T43" s="927"/>
      <c r="U43" s="927"/>
      <c r="V43" s="927"/>
      <c r="W43" s="927"/>
      <c r="X43" s="927"/>
      <c r="Y43" s="927"/>
      <c r="Z43" s="916" t="s">
        <v>269</v>
      </c>
      <c r="AA43" s="36" t="s">
        <v>271</v>
      </c>
      <c r="AB43" s="35" t="s">
        <v>860</v>
      </c>
      <c r="AC43" s="704" t="s">
        <v>272</v>
      </c>
      <c r="AD43" s="33" t="s">
        <v>273</v>
      </c>
      <c r="AE43" s="33">
        <v>928624920</v>
      </c>
      <c r="AF43" s="33" t="s">
        <v>274</v>
      </c>
      <c r="AG43" s="34" t="s">
        <v>275</v>
      </c>
      <c r="AH43" s="305" t="s">
        <v>928</v>
      </c>
    </row>
    <row r="44" spans="2:34" ht="28.5">
      <c r="B44" s="32" t="s">
        <v>929</v>
      </c>
      <c r="C44" s="157" t="s">
        <v>27</v>
      </c>
      <c r="D44" s="1134" t="s">
        <v>869</v>
      </c>
      <c r="E44" s="1134" t="s">
        <v>870</v>
      </c>
      <c r="F44" s="1135" t="s">
        <v>871</v>
      </c>
      <c r="G44" s="1135" t="s">
        <v>788</v>
      </c>
      <c r="H44" s="1136" t="s">
        <v>798</v>
      </c>
      <c r="I44" s="1136" t="s">
        <v>165</v>
      </c>
      <c r="J44" s="158">
        <v>43859</v>
      </c>
      <c r="K44" s="158">
        <v>43859</v>
      </c>
      <c r="L44" s="158"/>
      <c r="M44" s="1137">
        <v>44224</v>
      </c>
      <c r="N44" s="1138" t="str">
        <f t="shared" ca="1" si="3"/>
        <v>FINALIZADO</v>
      </c>
      <c r="O44" s="921" t="str">
        <f t="shared" si="4"/>
        <v>VARIABLE</v>
      </c>
      <c r="P44" s="927"/>
      <c r="Q44" s="927"/>
      <c r="R44" s="927"/>
      <c r="S44" s="927"/>
      <c r="T44" s="927"/>
      <c r="U44" s="927"/>
      <c r="V44" s="927"/>
      <c r="W44" s="927" t="str">
        <f>O44</f>
        <v>VARIABLE</v>
      </c>
      <c r="X44" s="927"/>
      <c r="Y44" s="927"/>
      <c r="Z44" s="916" t="s">
        <v>872</v>
      </c>
      <c r="AA44" s="36" t="s">
        <v>930</v>
      </c>
      <c r="AB44" s="39" t="s">
        <v>874</v>
      </c>
      <c r="AC44" s="704" t="s">
        <v>872</v>
      </c>
      <c r="AD44" s="36" t="s">
        <v>930</v>
      </c>
      <c r="AE44" s="39" t="s">
        <v>874</v>
      </c>
      <c r="AF44" s="39" t="s">
        <v>930</v>
      </c>
      <c r="AG44" s="34" t="s">
        <v>872</v>
      </c>
      <c r="AH44" s="39" t="s">
        <v>874</v>
      </c>
    </row>
    <row r="45" spans="2:34" ht="18" customHeight="1">
      <c r="B45" s="32" t="s">
        <v>931</v>
      </c>
      <c r="C45" s="157" t="s">
        <v>825</v>
      </c>
      <c r="D45" s="1134" t="s">
        <v>330</v>
      </c>
      <c r="E45" s="1134" t="s">
        <v>876</v>
      </c>
      <c r="F45" s="1135" t="s">
        <v>331</v>
      </c>
      <c r="G45" s="1135" t="s">
        <v>788</v>
      </c>
      <c r="H45" s="1136">
        <v>8274</v>
      </c>
      <c r="I45" s="1136">
        <f>+H45*1.07</f>
        <v>8853.18</v>
      </c>
      <c r="J45" s="158">
        <v>44195</v>
      </c>
      <c r="K45" s="158">
        <v>44197</v>
      </c>
      <c r="L45" s="158"/>
      <c r="M45" s="1137">
        <v>44561</v>
      </c>
      <c r="N45" s="1138" t="str">
        <f t="shared" ca="1" si="3"/>
        <v>FINALIZADO</v>
      </c>
      <c r="O45" s="921">
        <f t="shared" si="4"/>
        <v>8853.18</v>
      </c>
      <c r="P45" s="927">
        <f>ROUND(+$O$46/6,2)</f>
        <v>259.31</v>
      </c>
      <c r="Q45" s="927">
        <f>ROUND(+$O$46/6,2)</f>
        <v>259.31</v>
      </c>
      <c r="R45" s="927">
        <f>ROUND(+$O$46/6,2)</f>
        <v>259.31</v>
      </c>
      <c r="S45" s="927">
        <f>ROUND(+$O$46/6,2)</f>
        <v>259.31</v>
      </c>
      <c r="T45" s="927">
        <f>ROUND(+$O$46/6,2)</f>
        <v>259.31</v>
      </c>
      <c r="U45" s="927"/>
      <c r="V45" s="927"/>
      <c r="W45" s="927">
        <f>ROUND(+$O$46/6,2)</f>
        <v>259.31</v>
      </c>
      <c r="X45" s="927"/>
      <c r="Y45" s="927"/>
      <c r="Z45" s="916" t="s">
        <v>877</v>
      </c>
      <c r="AA45" s="44" t="s">
        <v>326</v>
      </c>
      <c r="AB45" s="33">
        <v>639320348</v>
      </c>
      <c r="AC45" s="704" t="s">
        <v>878</v>
      </c>
      <c r="AD45" s="36" t="s">
        <v>326</v>
      </c>
      <c r="AE45" s="33">
        <v>639320348</v>
      </c>
      <c r="AF45" s="33" t="s">
        <v>326</v>
      </c>
      <c r="AG45" s="34" t="s">
        <v>878</v>
      </c>
      <c r="AH45" s="33">
        <v>639320348</v>
      </c>
    </row>
    <row r="46" spans="2:34" ht="18" customHeight="1">
      <c r="B46" s="32" t="s">
        <v>932</v>
      </c>
      <c r="C46" s="157" t="s">
        <v>825</v>
      </c>
      <c r="D46" s="159" t="s">
        <v>933</v>
      </c>
      <c r="E46" s="159" t="s">
        <v>786</v>
      </c>
      <c r="F46" s="163" t="s">
        <v>787</v>
      </c>
      <c r="G46" s="1135" t="s">
        <v>788</v>
      </c>
      <c r="H46" s="160">
        <v>1555.83</v>
      </c>
      <c r="I46" s="160">
        <v>1555.83</v>
      </c>
      <c r="J46" s="158">
        <v>44197</v>
      </c>
      <c r="K46" s="158">
        <v>44197</v>
      </c>
      <c r="L46" s="158"/>
      <c r="M46" s="161">
        <v>44561</v>
      </c>
      <c r="N46" s="1138" t="str">
        <f t="shared" ca="1" si="3"/>
        <v>FINALIZADO</v>
      </c>
      <c r="O46" s="921">
        <f t="shared" si="4"/>
        <v>1555.83</v>
      </c>
      <c r="P46" s="927">
        <f>ROUND(1555.83/6,2)</f>
        <v>259.31</v>
      </c>
      <c r="Q46" s="927">
        <f>ROUND(1555.83/6,2)</f>
        <v>259.31</v>
      </c>
      <c r="R46" s="927">
        <f>ROUND(1555.83/6,2)</f>
        <v>259.31</v>
      </c>
      <c r="S46" s="927">
        <f>ROUND(1555.83/6,2)-0.01</f>
        <v>259.3</v>
      </c>
      <c r="T46" s="927">
        <f>ROUND(1555.83/6,2)-0.01</f>
        <v>259.3</v>
      </c>
      <c r="U46" s="927"/>
      <c r="V46" s="927"/>
      <c r="W46" s="927">
        <f>ROUND(1555.83/6,2)-0.01</f>
        <v>259.3</v>
      </c>
      <c r="X46" s="927"/>
      <c r="Y46" s="927"/>
      <c r="Z46" s="916" t="s">
        <v>789</v>
      </c>
      <c r="AA46" s="33" t="s">
        <v>156</v>
      </c>
      <c r="AB46" s="33">
        <v>922285820</v>
      </c>
      <c r="AC46" s="704" t="s">
        <v>790</v>
      </c>
      <c r="AD46" s="33" t="s">
        <v>791</v>
      </c>
      <c r="AE46" s="33">
        <v>922285820</v>
      </c>
      <c r="AF46" s="33" t="s">
        <v>792</v>
      </c>
      <c r="AG46" s="34" t="s">
        <v>793</v>
      </c>
      <c r="AH46" s="33">
        <v>922285820</v>
      </c>
    </row>
    <row r="47" spans="2:34" ht="26.25">
      <c r="B47" s="32" t="s">
        <v>934</v>
      </c>
      <c r="C47" s="157" t="s">
        <v>670</v>
      </c>
      <c r="D47" s="159" t="s">
        <v>842</v>
      </c>
      <c r="E47" s="159" t="s">
        <v>843</v>
      </c>
      <c r="F47" s="163" t="s">
        <v>369</v>
      </c>
      <c r="G47" s="1135" t="s">
        <v>788</v>
      </c>
      <c r="H47" s="160" t="s">
        <v>798</v>
      </c>
      <c r="I47" s="160" t="s">
        <v>165</v>
      </c>
      <c r="J47" s="158">
        <v>44195</v>
      </c>
      <c r="K47" s="158">
        <v>44197</v>
      </c>
      <c r="L47" s="158"/>
      <c r="M47" s="161">
        <v>44561</v>
      </c>
      <c r="N47" s="1138" t="str">
        <f t="shared" ca="1" si="3"/>
        <v>FINALIZADO</v>
      </c>
      <c r="O47" s="921" t="str">
        <f t="shared" si="4"/>
        <v>VARIABLE</v>
      </c>
      <c r="P47" s="927"/>
      <c r="Q47" s="927"/>
      <c r="R47" s="941" t="str">
        <f>O47</f>
        <v>VARIABLE</v>
      </c>
      <c r="S47" s="927"/>
      <c r="T47" s="927"/>
      <c r="U47" s="927"/>
      <c r="V47" s="927"/>
      <c r="W47" s="927"/>
      <c r="X47" s="927"/>
      <c r="Y47" s="927"/>
      <c r="Z47" s="916" t="s">
        <v>844</v>
      </c>
      <c r="AA47" s="36" t="s">
        <v>377</v>
      </c>
      <c r="AB47" s="33">
        <v>928260020</v>
      </c>
      <c r="AC47" s="704" t="s">
        <v>845</v>
      </c>
      <c r="AD47" s="33" t="s">
        <v>935</v>
      </c>
      <c r="AE47" s="33">
        <v>928260020</v>
      </c>
      <c r="AF47" s="33" t="s">
        <v>379</v>
      </c>
      <c r="AG47" s="34" t="s">
        <v>37</v>
      </c>
      <c r="AH47" s="305" t="s">
        <v>846</v>
      </c>
    </row>
    <row r="48" spans="2:34" ht="18" customHeight="1">
      <c r="B48" s="32" t="s">
        <v>936</v>
      </c>
      <c r="C48" s="157" t="s">
        <v>848</v>
      </c>
      <c r="D48" s="159" t="s">
        <v>849</v>
      </c>
      <c r="E48" s="159" t="s">
        <v>850</v>
      </c>
      <c r="F48" s="163" t="s">
        <v>745</v>
      </c>
      <c r="G48" s="1135" t="s">
        <v>788</v>
      </c>
      <c r="H48" s="160" t="s">
        <v>798</v>
      </c>
      <c r="I48" s="160" t="s">
        <v>165</v>
      </c>
      <c r="J48" s="158">
        <v>44195</v>
      </c>
      <c r="K48" s="158">
        <v>44197</v>
      </c>
      <c r="L48" s="158"/>
      <c r="M48" s="161">
        <v>44561</v>
      </c>
      <c r="N48" s="1138" t="str">
        <f t="shared" ca="1" si="3"/>
        <v>FINALIZADO</v>
      </c>
      <c r="O48" s="921" t="str">
        <f t="shared" si="4"/>
        <v>VARIABLE</v>
      </c>
      <c r="P48" s="927"/>
      <c r="Q48" s="927"/>
      <c r="R48" s="941"/>
      <c r="S48" s="944" t="str">
        <f>O48</f>
        <v>VARIABLE</v>
      </c>
      <c r="T48" s="927"/>
      <c r="U48" s="927"/>
      <c r="V48" s="927"/>
      <c r="W48" s="927"/>
      <c r="X48" s="927"/>
      <c r="Y48" s="927"/>
      <c r="Z48" s="916" t="s">
        <v>851</v>
      </c>
      <c r="AA48" s="34"/>
      <c r="AB48" s="33"/>
      <c r="AC48" s="704"/>
      <c r="AD48" s="33"/>
      <c r="AE48" s="33"/>
      <c r="AF48" s="33"/>
      <c r="AG48" s="34"/>
      <c r="AH48" s="33"/>
    </row>
    <row r="49" spans="2:34" ht="18" customHeight="1">
      <c r="B49" s="32" t="s">
        <v>937</v>
      </c>
      <c r="C49" s="157" t="s">
        <v>848</v>
      </c>
      <c r="D49" s="159" t="s">
        <v>890</v>
      </c>
      <c r="E49" s="1134" t="s">
        <v>891</v>
      </c>
      <c r="F49" s="163" t="s">
        <v>892</v>
      </c>
      <c r="G49" s="1135" t="s">
        <v>788</v>
      </c>
      <c r="H49" s="160" t="s">
        <v>798</v>
      </c>
      <c r="I49" s="160" t="s">
        <v>165</v>
      </c>
      <c r="J49" s="158">
        <v>44195</v>
      </c>
      <c r="K49" s="158">
        <v>44197</v>
      </c>
      <c r="L49" s="158"/>
      <c r="M49" s="161">
        <v>44561</v>
      </c>
      <c r="N49" s="1138" t="str">
        <f t="shared" ca="1" si="3"/>
        <v>FINALIZADO</v>
      </c>
      <c r="O49" s="921" t="str">
        <f t="shared" si="4"/>
        <v>VARIABLE</v>
      </c>
      <c r="P49" s="943"/>
      <c r="Q49" s="943"/>
      <c r="R49" s="943"/>
      <c r="S49" s="944" t="str">
        <f>O49</f>
        <v>VARIABLE</v>
      </c>
      <c r="T49" s="943"/>
      <c r="U49" s="943"/>
      <c r="V49" s="943"/>
      <c r="W49" s="943"/>
      <c r="X49" s="943"/>
      <c r="Y49" s="943"/>
      <c r="Z49" s="916" t="s">
        <v>938</v>
      </c>
      <c r="AA49" s="37" t="s">
        <v>939</v>
      </c>
      <c r="AB49" s="33">
        <v>659820795</v>
      </c>
      <c r="AC49" s="704" t="s">
        <v>938</v>
      </c>
      <c r="AD49" s="33" t="s">
        <v>939</v>
      </c>
      <c r="AE49" s="33">
        <v>659820795</v>
      </c>
      <c r="AF49" s="33" t="s">
        <v>940</v>
      </c>
      <c r="AG49" s="34" t="s">
        <v>938</v>
      </c>
      <c r="AH49" s="33">
        <v>659820795</v>
      </c>
    </row>
    <row r="50" spans="2:34" ht="26.25" customHeight="1">
      <c r="B50" s="32" t="s">
        <v>941</v>
      </c>
      <c r="C50" s="157" t="s">
        <v>825</v>
      </c>
      <c r="D50" s="1133" t="s">
        <v>880</v>
      </c>
      <c r="E50" s="159" t="s">
        <v>881</v>
      </c>
      <c r="F50" s="163" t="s">
        <v>882</v>
      </c>
      <c r="G50" s="1135" t="s">
        <v>788</v>
      </c>
      <c r="H50" s="160">
        <v>1146.42</v>
      </c>
      <c r="I50" s="160">
        <v>1146.42</v>
      </c>
      <c r="J50" s="158">
        <v>44196</v>
      </c>
      <c r="K50" s="158">
        <v>44197</v>
      </c>
      <c r="L50" s="158"/>
      <c r="M50" s="161">
        <v>44561</v>
      </c>
      <c r="N50" s="1138" t="str">
        <f t="shared" ca="1" si="3"/>
        <v>FINALIZADO</v>
      </c>
      <c r="O50" s="921">
        <f t="shared" si="4"/>
        <v>1146.42</v>
      </c>
      <c r="P50" s="943">
        <f>ROUND($O$50/7,2)</f>
        <v>163.77000000000001</v>
      </c>
      <c r="Q50" s="943">
        <f>ROUND($O$50/7,2)</f>
        <v>163.77000000000001</v>
      </c>
      <c r="R50" s="943">
        <f>ROUND($O$50/7,2)</f>
        <v>163.77000000000001</v>
      </c>
      <c r="S50" s="943">
        <f>ROUND($O$50/7,2)+0.01</f>
        <v>163.78</v>
      </c>
      <c r="T50" s="943">
        <f>ROUND($O$50/7,2)+0.01</f>
        <v>163.78</v>
      </c>
      <c r="U50" s="943"/>
      <c r="V50" s="943"/>
      <c r="W50" s="943">
        <f>ROUND($O$50/7,2)*2+0.01</f>
        <v>327.55</v>
      </c>
      <c r="X50" s="943"/>
      <c r="Y50" s="943"/>
      <c r="Z50" s="916" t="s">
        <v>789</v>
      </c>
      <c r="AA50" s="33" t="s">
        <v>156</v>
      </c>
      <c r="AB50" s="33">
        <v>922285820</v>
      </c>
      <c r="AC50" s="704" t="s">
        <v>790</v>
      </c>
      <c r="AD50" s="33" t="s">
        <v>791</v>
      </c>
      <c r="AE50" s="33">
        <v>922285820</v>
      </c>
      <c r="AF50" s="33" t="s">
        <v>792</v>
      </c>
      <c r="AG50" s="34" t="s">
        <v>793</v>
      </c>
      <c r="AH50" s="33">
        <v>922285820</v>
      </c>
    </row>
    <row r="51" spans="2:34" ht="18" customHeight="1">
      <c r="B51" s="32" t="s">
        <v>942</v>
      </c>
      <c r="C51" s="157" t="s">
        <v>825</v>
      </c>
      <c r="D51" s="1134" t="s">
        <v>943</v>
      </c>
      <c r="E51" s="1134" t="s">
        <v>944</v>
      </c>
      <c r="F51" s="1135" t="s">
        <v>316</v>
      </c>
      <c r="G51" s="1135" t="s">
        <v>788</v>
      </c>
      <c r="H51" s="1136">
        <v>2160.33</v>
      </c>
      <c r="I51" s="1136">
        <v>2160.33</v>
      </c>
      <c r="J51" s="158">
        <v>44214</v>
      </c>
      <c r="K51" s="158">
        <v>44228</v>
      </c>
      <c r="L51" s="158"/>
      <c r="M51" s="1137">
        <v>44287</v>
      </c>
      <c r="N51" s="1138" t="str">
        <f t="shared" ca="1" si="3"/>
        <v>FINALIZADO</v>
      </c>
      <c r="O51" s="921">
        <f t="shared" si="4"/>
        <v>2160.33</v>
      </c>
      <c r="P51" s="927">
        <v>648.1</v>
      </c>
      <c r="Q51" s="927">
        <v>72.010000000000005</v>
      </c>
      <c r="R51" s="927">
        <v>108.02</v>
      </c>
      <c r="S51" s="927">
        <v>108.02</v>
      </c>
      <c r="T51" s="927">
        <v>864.12</v>
      </c>
      <c r="U51" s="927"/>
      <c r="V51" s="927"/>
      <c r="W51" s="927">
        <v>360.06</v>
      </c>
      <c r="X51" s="927"/>
      <c r="Y51" s="927"/>
      <c r="Z51" s="916" t="s">
        <v>945</v>
      </c>
      <c r="AA51" s="45"/>
      <c r="AB51" s="33"/>
      <c r="AC51" s="704"/>
      <c r="AD51" s="33"/>
      <c r="AE51" s="33"/>
      <c r="AF51" s="33"/>
      <c r="AG51" s="34"/>
      <c r="AH51" s="33"/>
    </row>
    <row r="52" spans="2:34" ht="17.25" customHeight="1">
      <c r="B52" s="32" t="s">
        <v>946</v>
      </c>
      <c r="C52" s="157" t="s">
        <v>837</v>
      </c>
      <c r="D52" s="159" t="s">
        <v>838</v>
      </c>
      <c r="E52" s="159" t="s">
        <v>947</v>
      </c>
      <c r="F52" s="163" t="s">
        <v>948</v>
      </c>
      <c r="G52" s="1135" t="s">
        <v>788</v>
      </c>
      <c r="H52" s="160" t="s">
        <v>798</v>
      </c>
      <c r="I52" s="160" t="s">
        <v>165</v>
      </c>
      <c r="J52" s="158">
        <v>44221</v>
      </c>
      <c r="K52" s="158">
        <v>44228</v>
      </c>
      <c r="L52" s="158"/>
      <c r="M52" s="161">
        <v>44592</v>
      </c>
      <c r="N52" s="1138" t="str">
        <f t="shared" ca="1" si="3"/>
        <v>FINALIZADO</v>
      </c>
      <c r="O52" s="921" t="str">
        <f t="shared" si="4"/>
        <v>VARIABLE</v>
      </c>
      <c r="P52" s="927"/>
      <c r="Q52" s="941" t="str">
        <f>O52</f>
        <v>VARIABLE</v>
      </c>
      <c r="R52" s="927"/>
      <c r="S52" s="927"/>
      <c r="T52" s="927"/>
      <c r="U52" s="927"/>
      <c r="V52" s="927"/>
      <c r="W52" s="927"/>
      <c r="X52" s="927"/>
      <c r="Y52" s="927"/>
      <c r="Z52" s="916" t="s">
        <v>949</v>
      </c>
      <c r="AA52" s="33" t="s">
        <v>950</v>
      </c>
      <c r="AB52" s="33">
        <v>928697540</v>
      </c>
      <c r="AC52" s="704" t="s">
        <v>951</v>
      </c>
      <c r="AD52" s="33" t="s">
        <v>952</v>
      </c>
      <c r="AE52" s="33">
        <v>982697540</v>
      </c>
      <c r="AF52" s="33" t="s">
        <v>953</v>
      </c>
      <c r="AG52" s="34" t="s">
        <v>949</v>
      </c>
      <c r="AH52" s="33">
        <v>928697540</v>
      </c>
    </row>
    <row r="53" spans="2:34" ht="15.75" customHeight="1">
      <c r="B53" s="32" t="s">
        <v>954</v>
      </c>
      <c r="C53" s="157" t="s">
        <v>27</v>
      </c>
      <c r="D53" s="159" t="s">
        <v>955</v>
      </c>
      <c r="E53" s="159" t="s">
        <v>956</v>
      </c>
      <c r="F53" s="163" t="s">
        <v>957</v>
      </c>
      <c r="G53" s="1135" t="s">
        <v>788</v>
      </c>
      <c r="H53" s="160">
        <v>364.49</v>
      </c>
      <c r="I53" s="160">
        <v>390</v>
      </c>
      <c r="J53" s="158">
        <v>44231</v>
      </c>
      <c r="K53" s="158">
        <v>44231</v>
      </c>
      <c r="L53" s="158"/>
      <c r="M53" s="161">
        <v>44255</v>
      </c>
      <c r="N53" s="1138" t="str">
        <f t="shared" ca="1" si="3"/>
        <v>FINALIZADO</v>
      </c>
      <c r="O53" s="921">
        <f t="shared" si="4"/>
        <v>390</v>
      </c>
      <c r="P53" s="927"/>
      <c r="Q53" s="941"/>
      <c r="R53" s="927"/>
      <c r="S53" s="927"/>
      <c r="T53" s="927"/>
      <c r="U53" s="927"/>
      <c r="V53" s="927"/>
      <c r="W53" s="927">
        <v>390</v>
      </c>
      <c r="X53" s="927"/>
      <c r="Y53" s="927"/>
      <c r="Z53" s="916" t="s">
        <v>958</v>
      </c>
      <c r="AA53" s="33" t="s">
        <v>959</v>
      </c>
      <c r="AB53" s="33">
        <v>928310155</v>
      </c>
      <c r="AC53" s="704" t="s">
        <v>958</v>
      </c>
      <c r="AD53" s="33" t="s">
        <v>959</v>
      </c>
      <c r="AE53" s="33">
        <v>928310155</v>
      </c>
      <c r="AF53" s="33" t="s">
        <v>959</v>
      </c>
      <c r="AG53" s="34" t="s">
        <v>958</v>
      </c>
      <c r="AH53" s="33">
        <v>928310155</v>
      </c>
    </row>
    <row r="54" spans="2:34" ht="18" customHeight="1">
      <c r="B54" s="32" t="s">
        <v>960</v>
      </c>
      <c r="C54" s="157" t="s">
        <v>825</v>
      </c>
      <c r="D54" s="166" t="s">
        <v>884</v>
      </c>
      <c r="E54" s="159" t="s">
        <v>885</v>
      </c>
      <c r="F54" s="163" t="s">
        <v>886</v>
      </c>
      <c r="G54" s="1135" t="s">
        <v>788</v>
      </c>
      <c r="H54" s="160">
        <v>462.62</v>
      </c>
      <c r="I54" s="160">
        <v>495.0034</v>
      </c>
      <c r="J54" s="158">
        <v>44218</v>
      </c>
      <c r="K54" s="158">
        <v>44237</v>
      </c>
      <c r="L54" s="158"/>
      <c r="M54" s="168">
        <v>44583</v>
      </c>
      <c r="N54" s="1138" t="str">
        <f t="shared" ca="1" si="3"/>
        <v>FINALIZADO</v>
      </c>
      <c r="O54" s="921">
        <f t="shared" si="4"/>
        <v>495.0034</v>
      </c>
      <c r="P54" s="927"/>
      <c r="Q54" s="941"/>
      <c r="R54" s="927"/>
      <c r="S54" s="927">
        <f>+O54</f>
        <v>495.0034</v>
      </c>
      <c r="T54" s="927"/>
      <c r="U54" s="927"/>
      <c r="V54" s="927"/>
      <c r="W54" s="927"/>
      <c r="X54" s="927"/>
      <c r="Y54" s="927"/>
      <c r="Z54" s="916" t="s">
        <v>887</v>
      </c>
      <c r="AA54" s="73" t="s">
        <v>888</v>
      </c>
      <c r="AB54" s="33">
        <v>638903386</v>
      </c>
      <c r="AC54" s="704" t="s">
        <v>887</v>
      </c>
      <c r="AD54" s="73" t="s">
        <v>888</v>
      </c>
      <c r="AE54" s="33">
        <v>638903386</v>
      </c>
      <c r="AF54" s="73" t="s">
        <v>888</v>
      </c>
      <c r="AG54" s="72" t="s">
        <v>887</v>
      </c>
      <c r="AH54" s="74">
        <v>638903386</v>
      </c>
    </row>
    <row r="55" spans="2:34" ht="31.5" customHeight="1">
      <c r="B55" s="32" t="s">
        <v>961</v>
      </c>
      <c r="C55" s="157" t="s">
        <v>104</v>
      </c>
      <c r="D55" s="1133" t="s">
        <v>962</v>
      </c>
      <c r="E55" s="159" t="s">
        <v>786</v>
      </c>
      <c r="F55" s="163" t="s">
        <v>787</v>
      </c>
      <c r="G55" s="1135" t="s">
        <v>788</v>
      </c>
      <c r="H55" s="160">
        <v>646.42999999999995</v>
      </c>
      <c r="I55" s="160">
        <f>+H55</f>
        <v>646.42999999999995</v>
      </c>
      <c r="J55" s="158">
        <v>44238</v>
      </c>
      <c r="K55" s="158">
        <v>44237</v>
      </c>
      <c r="L55" s="158"/>
      <c r="M55" s="161">
        <v>44602</v>
      </c>
      <c r="N55" s="1138" t="str">
        <f t="shared" ca="1" si="3"/>
        <v>FINALIZADO</v>
      </c>
      <c r="O55" s="921">
        <f t="shared" si="4"/>
        <v>646.42999999999995</v>
      </c>
      <c r="P55" s="927">
        <f>+O55</f>
        <v>646.42999999999995</v>
      </c>
      <c r="Q55" s="941"/>
      <c r="R55" s="927"/>
      <c r="S55" s="927"/>
      <c r="T55" s="927"/>
      <c r="U55" s="927"/>
      <c r="V55" s="927"/>
      <c r="W55" s="927"/>
      <c r="X55" s="927"/>
      <c r="Y55" s="927"/>
      <c r="Z55" s="916" t="s">
        <v>789</v>
      </c>
      <c r="AA55" s="33" t="s">
        <v>156</v>
      </c>
      <c r="AB55" s="33">
        <v>922285820</v>
      </c>
      <c r="AC55" s="704" t="s">
        <v>790</v>
      </c>
      <c r="AD55" s="33" t="s">
        <v>791</v>
      </c>
      <c r="AE55" s="33">
        <v>922285820</v>
      </c>
      <c r="AF55" s="33" t="s">
        <v>792</v>
      </c>
      <c r="AG55" s="34" t="s">
        <v>793</v>
      </c>
      <c r="AH55" s="33">
        <v>922285820</v>
      </c>
    </row>
    <row r="56" spans="2:34" ht="30" customHeight="1">
      <c r="B56" s="32" t="s">
        <v>963</v>
      </c>
      <c r="C56" s="157" t="s">
        <v>104</v>
      </c>
      <c r="D56" s="169" t="s">
        <v>964</v>
      </c>
      <c r="E56" s="159" t="s">
        <v>476</v>
      </c>
      <c r="F56" s="163" t="s">
        <v>475</v>
      </c>
      <c r="G56" s="1135" t="s">
        <v>788</v>
      </c>
      <c r="H56" s="160">
        <v>1500</v>
      </c>
      <c r="I56" s="160">
        <f>+H56*1.07</f>
        <v>1605</v>
      </c>
      <c r="J56" s="158">
        <v>44246</v>
      </c>
      <c r="K56" s="158">
        <v>44246</v>
      </c>
      <c r="L56" s="158"/>
      <c r="M56" s="161">
        <v>44281</v>
      </c>
      <c r="N56" s="1138" t="str">
        <f t="shared" ca="1" si="3"/>
        <v>FINALIZADO</v>
      </c>
      <c r="O56" s="921">
        <f t="shared" si="4"/>
        <v>1605</v>
      </c>
      <c r="P56" s="927">
        <v>1605</v>
      </c>
      <c r="Q56" s="941"/>
      <c r="R56" s="927"/>
      <c r="S56" s="927"/>
      <c r="T56" s="927"/>
      <c r="U56" s="927"/>
      <c r="V56" s="927"/>
      <c r="W56" s="927"/>
      <c r="X56" s="927"/>
      <c r="Y56" s="927"/>
      <c r="Z56" s="916" t="s">
        <v>965</v>
      </c>
      <c r="AA56" s="34"/>
      <c r="AB56" s="33"/>
      <c r="AC56" s="704"/>
      <c r="AD56" s="33"/>
      <c r="AE56" s="33"/>
      <c r="AF56" s="33"/>
      <c r="AG56" s="34"/>
      <c r="AH56" s="33"/>
    </row>
    <row r="57" spans="2:34" ht="21" customHeight="1">
      <c r="B57" s="32" t="s">
        <v>966</v>
      </c>
      <c r="C57" s="157" t="s">
        <v>784</v>
      </c>
      <c r="D57" s="159" t="s">
        <v>967</v>
      </c>
      <c r="E57" s="159" t="s">
        <v>968</v>
      </c>
      <c r="F57" s="163" t="s">
        <v>969</v>
      </c>
      <c r="G57" s="1135" t="s">
        <v>788</v>
      </c>
      <c r="H57" s="160" t="s">
        <v>798</v>
      </c>
      <c r="I57" s="160" t="s">
        <v>165</v>
      </c>
      <c r="J57" s="158">
        <v>44316</v>
      </c>
      <c r="K57" s="158">
        <v>44316</v>
      </c>
      <c r="L57" s="158"/>
      <c r="M57" s="161">
        <v>44408</v>
      </c>
      <c r="N57" s="1138" t="str">
        <f t="shared" ca="1" si="3"/>
        <v>FINALIZADO</v>
      </c>
      <c r="O57" s="921" t="str">
        <f t="shared" si="4"/>
        <v>VARIABLE</v>
      </c>
      <c r="P57" s="927"/>
      <c r="Q57" s="941"/>
      <c r="R57" s="927"/>
      <c r="S57" s="927"/>
      <c r="T57" s="927" t="str">
        <f>O57</f>
        <v>VARIABLE</v>
      </c>
      <c r="U57" s="927"/>
      <c r="V57" s="927"/>
      <c r="W57" s="927"/>
      <c r="X57" s="927"/>
      <c r="Y57" s="927"/>
      <c r="Z57" s="916"/>
      <c r="AA57" s="33"/>
      <c r="AB57" s="33"/>
      <c r="AC57" s="704"/>
      <c r="AD57" s="33"/>
      <c r="AE57" s="33"/>
      <c r="AF57" s="33"/>
      <c r="AG57" s="34"/>
      <c r="AH57" s="33"/>
    </row>
    <row r="58" spans="2:34" ht="15">
      <c r="B58" s="32" t="s">
        <v>970</v>
      </c>
      <c r="C58" s="157" t="s">
        <v>670</v>
      </c>
      <c r="D58" s="159" t="s">
        <v>971</v>
      </c>
      <c r="E58" s="159" t="s">
        <v>972</v>
      </c>
      <c r="F58" s="163" t="s">
        <v>672</v>
      </c>
      <c r="G58" s="1135" t="s">
        <v>788</v>
      </c>
      <c r="H58" s="160" t="s">
        <v>798</v>
      </c>
      <c r="I58" s="160" t="s">
        <v>165</v>
      </c>
      <c r="J58" s="158">
        <v>44294</v>
      </c>
      <c r="K58" s="158">
        <v>44317</v>
      </c>
      <c r="L58" s="158"/>
      <c r="M58" s="161">
        <v>44359</v>
      </c>
      <c r="N58" s="1138" t="str">
        <f t="shared" ca="1" si="3"/>
        <v>FINALIZADO</v>
      </c>
      <c r="O58" s="921" t="str">
        <f t="shared" si="4"/>
        <v>VARIABLE</v>
      </c>
      <c r="P58" s="927"/>
      <c r="Q58" s="941"/>
      <c r="R58" s="946" t="str">
        <f>O58</f>
        <v>VARIABLE</v>
      </c>
      <c r="S58" s="927"/>
      <c r="T58" s="927"/>
      <c r="U58" s="927"/>
      <c r="V58" s="927"/>
      <c r="W58" s="927"/>
      <c r="X58" s="927"/>
      <c r="Y58" s="927"/>
      <c r="Z58" s="916" t="s">
        <v>675</v>
      </c>
      <c r="AA58" s="1147" t="s">
        <v>973</v>
      </c>
      <c r="AB58" s="50">
        <v>922541351</v>
      </c>
      <c r="AC58" s="704" t="s">
        <v>677</v>
      </c>
      <c r="AD58" s="1147" t="s">
        <v>973</v>
      </c>
      <c r="AE58" s="35">
        <v>922541354</v>
      </c>
      <c r="AF58" s="33" t="s">
        <v>678</v>
      </c>
      <c r="AG58" s="34" t="s">
        <v>677</v>
      </c>
      <c r="AH58" s="33">
        <v>922541351</v>
      </c>
    </row>
    <row r="59" spans="2:34" ht="28.5">
      <c r="B59" s="32" t="s">
        <v>974</v>
      </c>
      <c r="C59" s="157" t="s">
        <v>104</v>
      </c>
      <c r="D59" s="159" t="s">
        <v>855</v>
      </c>
      <c r="E59" s="159" t="s">
        <v>856</v>
      </c>
      <c r="F59" s="163" t="s">
        <v>287</v>
      </c>
      <c r="G59" s="1135" t="s">
        <v>788</v>
      </c>
      <c r="H59" s="160">
        <f>(264.6*2)+(138*2)</f>
        <v>805.2</v>
      </c>
      <c r="I59" s="160">
        <f>(264.6*2)+(138*2)</f>
        <v>805.2</v>
      </c>
      <c r="J59" s="158">
        <v>44318</v>
      </c>
      <c r="K59" s="158">
        <v>44318</v>
      </c>
      <c r="L59" s="158"/>
      <c r="M59" s="161">
        <v>44682</v>
      </c>
      <c r="N59" s="1138" t="str">
        <f t="shared" ca="1" si="3"/>
        <v>FINALIZADO</v>
      </c>
      <c r="O59" s="921">
        <f t="shared" si="4"/>
        <v>805.2</v>
      </c>
      <c r="P59" s="927">
        <f>+O59</f>
        <v>805.2</v>
      </c>
      <c r="Q59" s="941"/>
      <c r="R59" s="927"/>
      <c r="S59" s="927"/>
      <c r="T59" s="927"/>
      <c r="U59" s="927"/>
      <c r="V59" s="927"/>
      <c r="W59" s="927"/>
      <c r="X59" s="927"/>
      <c r="Y59" s="927"/>
      <c r="Z59" s="916" t="s">
        <v>975</v>
      </c>
      <c r="AA59" s="33" t="s">
        <v>976</v>
      </c>
      <c r="AB59" s="33">
        <v>928700576</v>
      </c>
      <c r="AC59" s="704" t="s">
        <v>977</v>
      </c>
      <c r="AD59" s="33" t="s">
        <v>978</v>
      </c>
      <c r="AE59" s="33">
        <v>607744254</v>
      </c>
      <c r="AF59" s="35" t="s">
        <v>979</v>
      </c>
      <c r="AG59" s="34" t="s">
        <v>975</v>
      </c>
      <c r="AH59" s="33">
        <v>603522133</v>
      </c>
    </row>
    <row r="60" spans="2:34" ht="25.5">
      <c r="B60" s="32" t="s">
        <v>980</v>
      </c>
      <c r="C60" s="157" t="s">
        <v>670</v>
      </c>
      <c r="D60" s="1133" t="s">
        <v>981</v>
      </c>
      <c r="E60" s="159" t="s">
        <v>815</v>
      </c>
      <c r="F60" s="163" t="s">
        <v>816</v>
      </c>
      <c r="G60" s="1135" t="s">
        <v>788</v>
      </c>
      <c r="H60" s="160">
        <v>180</v>
      </c>
      <c r="I60" s="160">
        <v>192.6</v>
      </c>
      <c r="J60" s="158">
        <v>44315</v>
      </c>
      <c r="K60" s="158">
        <v>44318</v>
      </c>
      <c r="L60" s="158"/>
      <c r="M60" s="161">
        <v>44561</v>
      </c>
      <c r="N60" s="1138" t="str">
        <f t="shared" ca="1" si="3"/>
        <v>FINALIZADO</v>
      </c>
      <c r="O60" s="921">
        <f t="shared" si="4"/>
        <v>192.6</v>
      </c>
      <c r="P60" s="927"/>
      <c r="Q60" s="941"/>
      <c r="R60" s="927">
        <f>+O60</f>
        <v>192.6</v>
      </c>
      <c r="S60" s="927"/>
      <c r="T60" s="927"/>
      <c r="U60" s="927"/>
      <c r="V60" s="927"/>
      <c r="W60" s="927"/>
      <c r="X60" s="927"/>
      <c r="Y60" s="927"/>
      <c r="Z60" s="916" t="s">
        <v>817</v>
      </c>
      <c r="AA60" s="33" t="s">
        <v>818</v>
      </c>
      <c r="AB60" s="33">
        <v>922749297</v>
      </c>
      <c r="AC60" s="704" t="s">
        <v>817</v>
      </c>
      <c r="AD60" s="33" t="s">
        <v>819</v>
      </c>
      <c r="AE60" s="33">
        <v>922749297</v>
      </c>
      <c r="AF60" s="33" t="s">
        <v>820</v>
      </c>
      <c r="AG60" s="34" t="s">
        <v>817</v>
      </c>
      <c r="AH60" s="33">
        <v>626074566</v>
      </c>
    </row>
    <row r="61" spans="2:34" ht="37.5" customHeight="1">
      <c r="B61" s="32" t="s">
        <v>982</v>
      </c>
      <c r="C61" s="157" t="s">
        <v>784</v>
      </c>
      <c r="D61" s="159" t="s">
        <v>983</v>
      </c>
      <c r="E61" s="159" t="s">
        <v>925</v>
      </c>
      <c r="F61" s="163" t="s">
        <v>247</v>
      </c>
      <c r="G61" s="1135" t="s">
        <v>788</v>
      </c>
      <c r="H61" s="160">
        <v>518.74</v>
      </c>
      <c r="I61" s="160">
        <v>555.04999999999995</v>
      </c>
      <c r="J61" s="158">
        <v>44329</v>
      </c>
      <c r="K61" s="158">
        <v>44329</v>
      </c>
      <c r="L61" s="158"/>
      <c r="M61" s="161">
        <v>44408</v>
      </c>
      <c r="N61" s="1138" t="str">
        <f t="shared" ca="1" si="3"/>
        <v>FINALIZADO</v>
      </c>
      <c r="O61" s="921">
        <f t="shared" si="4"/>
        <v>555.04999999999995</v>
      </c>
      <c r="P61" s="927"/>
      <c r="Q61" s="941"/>
      <c r="R61" s="927"/>
      <c r="S61" s="927"/>
      <c r="T61" s="927">
        <f>+O61</f>
        <v>555.04999999999995</v>
      </c>
      <c r="U61" s="927"/>
      <c r="V61" s="927"/>
      <c r="W61" s="927"/>
      <c r="X61" s="927"/>
      <c r="Y61" s="927"/>
      <c r="Z61" s="916" t="s">
        <v>250</v>
      </c>
      <c r="AA61" s="39" t="s">
        <v>251</v>
      </c>
      <c r="AB61" s="35" t="s">
        <v>984</v>
      </c>
      <c r="AC61" s="704" t="s">
        <v>253</v>
      </c>
      <c r="AD61" s="33" t="s">
        <v>254</v>
      </c>
      <c r="AE61" s="74">
        <v>922237630</v>
      </c>
      <c r="AF61" s="33" t="s">
        <v>529</v>
      </c>
      <c r="AG61" s="34" t="s">
        <v>37</v>
      </c>
      <c r="AH61" s="305" t="s">
        <v>985</v>
      </c>
    </row>
    <row r="62" spans="2:34" ht="28.5">
      <c r="B62" s="32" t="s">
        <v>986</v>
      </c>
      <c r="C62" s="157" t="s">
        <v>784</v>
      </c>
      <c r="D62" s="159" t="s">
        <v>987</v>
      </c>
      <c r="E62" s="1134" t="s">
        <v>988</v>
      </c>
      <c r="F62" s="163" t="s">
        <v>989</v>
      </c>
      <c r="G62" s="1135" t="s">
        <v>788</v>
      </c>
      <c r="H62" s="160">
        <v>88</v>
      </c>
      <c r="I62" s="160">
        <v>94.16</v>
      </c>
      <c r="J62" s="158">
        <v>44334</v>
      </c>
      <c r="K62" s="158">
        <v>44365</v>
      </c>
      <c r="L62" s="158"/>
      <c r="M62" s="161">
        <v>44561</v>
      </c>
      <c r="N62" s="1138" t="str">
        <f t="shared" ca="1" si="3"/>
        <v>FINALIZADO</v>
      </c>
      <c r="O62" s="921">
        <f t="shared" si="4"/>
        <v>94.16</v>
      </c>
      <c r="P62" s="927"/>
      <c r="Q62" s="941"/>
      <c r="R62" s="927"/>
      <c r="S62" s="927"/>
      <c r="T62" s="927">
        <f>+O62</f>
        <v>94.16</v>
      </c>
      <c r="U62" s="927"/>
      <c r="V62" s="927"/>
      <c r="W62" s="927"/>
      <c r="X62" s="927"/>
      <c r="Y62" s="927"/>
      <c r="Z62" s="916" t="s">
        <v>990</v>
      </c>
      <c r="AA62" s="33" t="s">
        <v>991</v>
      </c>
      <c r="AB62" s="35" t="s">
        <v>992</v>
      </c>
      <c r="AC62" s="704" t="s">
        <v>993</v>
      </c>
      <c r="AD62" s="33"/>
      <c r="AE62" s="74">
        <v>600510544</v>
      </c>
      <c r="AF62" s="33" t="s">
        <v>994</v>
      </c>
      <c r="AG62" s="34" t="s">
        <v>990</v>
      </c>
      <c r="AH62" s="33">
        <v>922080008</v>
      </c>
    </row>
    <row r="63" spans="2:34" ht="29.25" customHeight="1">
      <c r="B63" s="32" t="s">
        <v>995</v>
      </c>
      <c r="C63" s="157" t="s">
        <v>670</v>
      </c>
      <c r="D63" s="159" t="s">
        <v>971</v>
      </c>
      <c r="E63" s="159" t="s">
        <v>972</v>
      </c>
      <c r="F63" s="163" t="s">
        <v>672</v>
      </c>
      <c r="G63" s="1135" t="s">
        <v>788</v>
      </c>
      <c r="H63" s="160" t="s">
        <v>798</v>
      </c>
      <c r="I63" s="160" t="s">
        <v>165</v>
      </c>
      <c r="J63" s="158">
        <v>44358</v>
      </c>
      <c r="K63" s="158">
        <v>44361</v>
      </c>
      <c r="L63" s="158"/>
      <c r="M63" s="161">
        <v>44408</v>
      </c>
      <c r="N63" s="1138" t="str">
        <f t="shared" ca="1" si="3"/>
        <v>FINALIZADO</v>
      </c>
      <c r="O63" s="921" t="str">
        <f t="shared" si="4"/>
        <v>VARIABLE</v>
      </c>
      <c r="P63" s="927"/>
      <c r="Q63" s="941"/>
      <c r="R63" s="927" t="s">
        <v>165</v>
      </c>
      <c r="S63" s="927"/>
      <c r="T63" s="927"/>
      <c r="U63" s="927"/>
      <c r="V63" s="927"/>
      <c r="W63" s="927"/>
      <c r="X63" s="927"/>
      <c r="Y63" s="927"/>
      <c r="Z63" s="916" t="s">
        <v>675</v>
      </c>
      <c r="AA63" s="1147" t="s">
        <v>973</v>
      </c>
      <c r="AB63" s="50">
        <v>922541351</v>
      </c>
      <c r="AC63" s="704" t="s">
        <v>677</v>
      </c>
      <c r="AD63" s="1147" t="s">
        <v>973</v>
      </c>
      <c r="AE63" s="74">
        <v>922541354</v>
      </c>
      <c r="AF63" s="33" t="s">
        <v>678</v>
      </c>
      <c r="AG63" s="34" t="s">
        <v>677</v>
      </c>
      <c r="AH63" s="33">
        <v>922541351</v>
      </c>
    </row>
    <row r="64" spans="2:34" ht="27.75" customHeight="1">
      <c r="B64" s="32" t="s">
        <v>996</v>
      </c>
      <c r="C64" s="157" t="s">
        <v>104</v>
      </c>
      <c r="D64" s="159" t="s">
        <v>858</v>
      </c>
      <c r="E64" s="159" t="s">
        <v>859</v>
      </c>
      <c r="F64" s="170" t="s">
        <v>265</v>
      </c>
      <c r="G64" s="1135" t="s">
        <v>788</v>
      </c>
      <c r="H64" s="160">
        <v>495.9</v>
      </c>
      <c r="I64" s="160">
        <f>+H64*1.07</f>
        <v>530.61300000000006</v>
      </c>
      <c r="J64" s="158">
        <v>44358</v>
      </c>
      <c r="K64" s="158">
        <v>44362</v>
      </c>
      <c r="L64" s="158"/>
      <c r="M64" s="161">
        <v>44726</v>
      </c>
      <c r="N64" s="1138" t="str">
        <f t="shared" ca="1" si="3"/>
        <v>FINALIZADO</v>
      </c>
      <c r="O64" s="921">
        <f t="shared" si="4"/>
        <v>530.61300000000006</v>
      </c>
      <c r="P64" s="927"/>
      <c r="Q64" s="941"/>
      <c r="R64" s="927">
        <f>+O64</f>
        <v>530.61300000000006</v>
      </c>
      <c r="S64" s="927"/>
      <c r="T64" s="927"/>
      <c r="U64" s="927"/>
      <c r="V64" s="927"/>
      <c r="W64" s="927"/>
      <c r="X64" s="927"/>
      <c r="Y64" s="927"/>
      <c r="Z64" s="916" t="s">
        <v>269</v>
      </c>
      <c r="AA64" s="36" t="s">
        <v>271</v>
      </c>
      <c r="AB64" s="35" t="s">
        <v>860</v>
      </c>
      <c r="AC64" s="704" t="s">
        <v>272</v>
      </c>
      <c r="AD64" s="33" t="s">
        <v>273</v>
      </c>
      <c r="AE64" s="74">
        <v>928624920</v>
      </c>
      <c r="AF64" s="33" t="s">
        <v>274</v>
      </c>
      <c r="AG64" s="34" t="s">
        <v>275</v>
      </c>
      <c r="AH64" s="305" t="s">
        <v>928</v>
      </c>
    </row>
    <row r="65" spans="2:34" ht="28.5" customHeight="1">
      <c r="B65" s="32" t="s">
        <v>997</v>
      </c>
      <c r="C65" s="157" t="s">
        <v>784</v>
      </c>
      <c r="D65" s="162" t="s">
        <v>853</v>
      </c>
      <c r="E65" s="171" t="s">
        <v>786</v>
      </c>
      <c r="F65" s="172" t="s">
        <v>787</v>
      </c>
      <c r="G65" s="1148" t="s">
        <v>788</v>
      </c>
      <c r="H65" s="160">
        <v>2430</v>
      </c>
      <c r="I65" s="160">
        <v>2430</v>
      </c>
      <c r="J65" s="158">
        <v>44373</v>
      </c>
      <c r="K65" s="158">
        <v>44373</v>
      </c>
      <c r="L65" s="158"/>
      <c r="M65" s="161">
        <v>44742</v>
      </c>
      <c r="N65" s="1138" t="str">
        <f t="shared" ca="1" si="3"/>
        <v>FINALIZADO</v>
      </c>
      <c r="O65" s="923">
        <f>+I65+2385.92</f>
        <v>4815.92</v>
      </c>
      <c r="P65" s="927"/>
      <c r="Q65" s="941"/>
      <c r="R65" s="927"/>
      <c r="S65" s="927"/>
      <c r="T65" s="947">
        <f>O65</f>
        <v>4815.92</v>
      </c>
      <c r="U65" s="927"/>
      <c r="V65" s="927"/>
      <c r="W65" s="927"/>
      <c r="X65" s="927"/>
      <c r="Y65" s="927"/>
      <c r="Z65" s="916" t="s">
        <v>789</v>
      </c>
      <c r="AA65" s="33" t="s">
        <v>156</v>
      </c>
      <c r="AB65" s="33">
        <v>922285820</v>
      </c>
      <c r="AC65" s="704" t="s">
        <v>790</v>
      </c>
      <c r="AD65" s="33" t="s">
        <v>791</v>
      </c>
      <c r="AE65" s="74">
        <v>922285820</v>
      </c>
      <c r="AF65" s="33" t="s">
        <v>792</v>
      </c>
      <c r="AG65" s="34" t="s">
        <v>793</v>
      </c>
      <c r="AH65" s="33">
        <v>922285820</v>
      </c>
    </row>
    <row r="66" spans="2:34" ht="28.5">
      <c r="B66" s="32" t="s">
        <v>998</v>
      </c>
      <c r="C66" s="157" t="s">
        <v>670</v>
      </c>
      <c r="D66" s="159" t="s">
        <v>795</v>
      </c>
      <c r="E66" s="159" t="s">
        <v>796</v>
      </c>
      <c r="F66" s="173" t="s">
        <v>907</v>
      </c>
      <c r="G66" s="1135" t="s">
        <v>788</v>
      </c>
      <c r="H66" s="160" t="s">
        <v>798</v>
      </c>
      <c r="I66" s="160" t="s">
        <v>165</v>
      </c>
      <c r="J66" s="158">
        <v>44372</v>
      </c>
      <c r="K66" s="158">
        <v>44378</v>
      </c>
      <c r="L66" s="46"/>
      <c r="M66" s="161">
        <v>44742</v>
      </c>
      <c r="N66" s="1138" t="str">
        <f t="shared" ca="1" si="3"/>
        <v>FINALIZADO</v>
      </c>
      <c r="O66" s="921" t="str">
        <f>+I66</f>
        <v>VARIABLE</v>
      </c>
      <c r="P66" s="927"/>
      <c r="Q66" s="941"/>
      <c r="R66" s="946" t="s">
        <v>165</v>
      </c>
      <c r="S66" s="927"/>
      <c r="T66" s="927"/>
      <c r="U66" s="927"/>
      <c r="V66" s="927"/>
      <c r="W66" s="927"/>
      <c r="X66" s="927"/>
      <c r="Y66" s="927"/>
      <c r="Z66" s="916" t="s">
        <v>908</v>
      </c>
      <c r="AA66" s="36" t="s">
        <v>800</v>
      </c>
      <c r="AB66" s="35" t="s">
        <v>801</v>
      </c>
      <c r="AC66" s="704" t="s">
        <v>908</v>
      </c>
      <c r="AD66" s="41" t="s">
        <v>800</v>
      </c>
      <c r="AE66" s="13" t="s">
        <v>801</v>
      </c>
      <c r="AF66" s="33" t="s">
        <v>800</v>
      </c>
      <c r="AG66" s="34" t="s">
        <v>908</v>
      </c>
      <c r="AH66" s="35" t="s">
        <v>801</v>
      </c>
    </row>
    <row r="67" spans="2:34" ht="15">
      <c r="B67" s="32" t="s">
        <v>999</v>
      </c>
      <c r="C67" s="157" t="s">
        <v>670</v>
      </c>
      <c r="D67" s="159" t="s">
        <v>822</v>
      </c>
      <c r="E67" s="159" t="s">
        <v>823</v>
      </c>
      <c r="F67" s="163" t="s">
        <v>707</v>
      </c>
      <c r="G67" s="1135" t="s">
        <v>788</v>
      </c>
      <c r="H67" s="160">
        <f>291.6*4</f>
        <v>1166.4000000000001</v>
      </c>
      <c r="I67" s="160">
        <f>+H67*1.07</f>
        <v>1248.0480000000002</v>
      </c>
      <c r="J67" s="158">
        <v>44389</v>
      </c>
      <c r="K67" s="158">
        <v>44393</v>
      </c>
      <c r="L67" s="46"/>
      <c r="M67" s="161">
        <v>44757</v>
      </c>
      <c r="N67" s="1138" t="str">
        <f t="shared" ca="1" si="3"/>
        <v>FINALIZADO</v>
      </c>
      <c r="O67" s="921">
        <f>+I67</f>
        <v>1248.0480000000002</v>
      </c>
      <c r="P67" s="927"/>
      <c r="Q67" s="941"/>
      <c r="R67" s="948">
        <f>+O67</f>
        <v>1248.0480000000002</v>
      </c>
      <c r="S67" s="927"/>
      <c r="T67" s="927"/>
      <c r="U67" s="927"/>
      <c r="V67" s="927"/>
      <c r="W67" s="927"/>
      <c r="X67" s="927"/>
      <c r="Y67" s="927"/>
      <c r="Z67" s="916"/>
      <c r="AA67" s="36" t="s">
        <v>711</v>
      </c>
      <c r="AB67" s="35">
        <v>922209519</v>
      </c>
      <c r="AC67" s="704" t="s">
        <v>712</v>
      </c>
      <c r="AD67" s="33" t="s">
        <v>713</v>
      </c>
      <c r="AE67" s="74">
        <v>617567617</v>
      </c>
      <c r="AF67" s="33" t="s">
        <v>713</v>
      </c>
      <c r="AG67" s="34" t="s">
        <v>710</v>
      </c>
      <c r="AH67" s="35">
        <v>617567617</v>
      </c>
    </row>
    <row r="68" spans="2:34" ht="18" customHeight="1">
      <c r="B68" s="32" t="s">
        <v>1000</v>
      </c>
      <c r="C68" s="157" t="s">
        <v>670</v>
      </c>
      <c r="D68" s="159" t="s">
        <v>1001</v>
      </c>
      <c r="E68" s="159" t="s">
        <v>956</v>
      </c>
      <c r="F68" s="163" t="s">
        <v>957</v>
      </c>
      <c r="G68" s="1135" t="s">
        <v>788</v>
      </c>
      <c r="H68" s="160">
        <v>450</v>
      </c>
      <c r="I68" s="160">
        <f>+H68*1.07</f>
        <v>481.5</v>
      </c>
      <c r="J68" s="158">
        <v>44403</v>
      </c>
      <c r="K68" s="158">
        <v>44403</v>
      </c>
      <c r="L68" s="158"/>
      <c r="M68" s="161">
        <v>44465</v>
      </c>
      <c r="N68" s="1138" t="str">
        <f t="shared" ca="1" si="3"/>
        <v>FINALIZADO</v>
      </c>
      <c r="O68" s="921">
        <f>+I68</f>
        <v>481.5</v>
      </c>
      <c r="P68" s="927"/>
      <c r="Q68" s="941"/>
      <c r="R68" s="949">
        <v>481.5</v>
      </c>
      <c r="S68" s="927"/>
      <c r="T68" s="927"/>
      <c r="U68" s="927"/>
      <c r="V68" s="927"/>
      <c r="W68" s="927"/>
      <c r="X68" s="927"/>
      <c r="Y68" s="927"/>
      <c r="Z68" s="916" t="s">
        <v>958</v>
      </c>
      <c r="AA68" s="33" t="s">
        <v>959</v>
      </c>
      <c r="AB68" s="33">
        <v>928310155</v>
      </c>
      <c r="AC68" s="704" t="s">
        <v>958</v>
      </c>
      <c r="AD68" s="33" t="s">
        <v>959</v>
      </c>
      <c r="AE68" s="74">
        <v>928310155</v>
      </c>
      <c r="AF68" s="33" t="s">
        <v>959</v>
      </c>
      <c r="AG68" s="34" t="s">
        <v>958</v>
      </c>
      <c r="AH68" s="33">
        <v>928310155</v>
      </c>
    </row>
    <row r="69" spans="2:34" ht="28.5">
      <c r="B69" s="32" t="s">
        <v>1002</v>
      </c>
      <c r="C69" s="157" t="s">
        <v>825</v>
      </c>
      <c r="D69" s="159" t="s">
        <v>983</v>
      </c>
      <c r="E69" s="159" t="s">
        <v>925</v>
      </c>
      <c r="F69" s="163" t="s">
        <v>247</v>
      </c>
      <c r="G69" s="1135" t="s">
        <v>788</v>
      </c>
      <c r="H69" s="160">
        <v>5245</v>
      </c>
      <c r="I69" s="160">
        <f>5612.15/12</f>
        <v>467.67916666666662</v>
      </c>
      <c r="J69" s="158">
        <v>44370</v>
      </c>
      <c r="K69" s="158">
        <v>44378</v>
      </c>
      <c r="L69" s="46"/>
      <c r="M69" s="161">
        <v>44742</v>
      </c>
      <c r="N69" s="1138" t="str">
        <f t="shared" ca="1" si="3"/>
        <v>FINALIZADO</v>
      </c>
      <c r="O69" s="921">
        <f>H69</f>
        <v>5245</v>
      </c>
      <c r="P69" s="927">
        <f>1193*1.07</f>
        <v>1276.51</v>
      </c>
      <c r="Q69" s="950">
        <f>968*1.07</f>
        <v>1035.76</v>
      </c>
      <c r="R69" s="927">
        <f>968*1.07</f>
        <v>1035.76</v>
      </c>
      <c r="S69" s="927">
        <f>1148*1.07</f>
        <v>1228.3600000000001</v>
      </c>
      <c r="T69" s="927">
        <f>968*1.07</f>
        <v>1035.76</v>
      </c>
      <c r="U69" s="927"/>
      <c r="V69" s="927"/>
      <c r="W69" s="927"/>
      <c r="X69" s="927"/>
      <c r="Y69" s="927"/>
      <c r="Z69" s="916" t="s">
        <v>250</v>
      </c>
      <c r="AA69" s="39" t="s">
        <v>251</v>
      </c>
      <c r="AB69" s="35" t="s">
        <v>984</v>
      </c>
      <c r="AC69" s="704" t="s">
        <v>1003</v>
      </c>
      <c r="AD69" s="33" t="s">
        <v>254</v>
      </c>
      <c r="AE69" s="74">
        <v>922237630</v>
      </c>
      <c r="AF69" s="33" t="s">
        <v>529</v>
      </c>
      <c r="AG69" s="34" t="s">
        <v>37</v>
      </c>
      <c r="AH69" s="305" t="s">
        <v>985</v>
      </c>
    </row>
    <row r="70" spans="2:34" ht="27" customHeight="1">
      <c r="B70" s="32" t="s">
        <v>1004</v>
      </c>
      <c r="C70" s="157" t="s">
        <v>670</v>
      </c>
      <c r="D70" s="159" t="s">
        <v>971</v>
      </c>
      <c r="E70" s="159" t="s">
        <v>972</v>
      </c>
      <c r="F70" s="163" t="s">
        <v>672</v>
      </c>
      <c r="G70" s="1135" t="s">
        <v>788</v>
      </c>
      <c r="H70" s="160" t="s">
        <v>798</v>
      </c>
      <c r="I70" s="160" t="s">
        <v>165</v>
      </c>
      <c r="J70" s="158">
        <v>44422</v>
      </c>
      <c r="K70" s="158">
        <v>44422</v>
      </c>
      <c r="L70" s="158"/>
      <c r="M70" s="161">
        <v>44561</v>
      </c>
      <c r="N70" s="1138" t="str">
        <f t="shared" ca="1" si="3"/>
        <v>FINALIZADO</v>
      </c>
      <c r="O70" s="921" t="str">
        <f t="shared" ref="O70:O81" si="5">+I70</f>
        <v>VARIABLE</v>
      </c>
      <c r="P70" s="927"/>
      <c r="Q70" s="941"/>
      <c r="R70" s="946" t="str">
        <f>O70</f>
        <v>VARIABLE</v>
      </c>
      <c r="S70" s="927"/>
      <c r="T70" s="927"/>
      <c r="U70" s="927"/>
      <c r="V70" s="927"/>
      <c r="W70" s="927"/>
      <c r="X70" s="927"/>
      <c r="Y70" s="927"/>
      <c r="Z70" s="916" t="s">
        <v>675</v>
      </c>
      <c r="AA70" s="1147" t="s">
        <v>973</v>
      </c>
      <c r="AB70" s="50">
        <v>922541351</v>
      </c>
      <c r="AC70" s="704" t="s">
        <v>677</v>
      </c>
      <c r="AD70" s="1147" t="s">
        <v>973</v>
      </c>
      <c r="AE70" s="74">
        <v>922541354</v>
      </c>
      <c r="AF70" s="33" t="s">
        <v>678</v>
      </c>
      <c r="AG70" s="34" t="s">
        <v>677</v>
      </c>
      <c r="AH70" s="33">
        <v>922541351</v>
      </c>
    </row>
    <row r="71" spans="2:34" ht="24" customHeight="1">
      <c r="B71" s="32" t="s">
        <v>1005</v>
      </c>
      <c r="C71" s="157" t="s">
        <v>670</v>
      </c>
      <c r="D71" s="159" t="s">
        <v>971</v>
      </c>
      <c r="E71" s="159" t="s">
        <v>972</v>
      </c>
      <c r="F71" s="163" t="s">
        <v>672</v>
      </c>
      <c r="G71" s="1135" t="s">
        <v>788</v>
      </c>
      <c r="H71" s="160" t="s">
        <v>798</v>
      </c>
      <c r="I71" s="160" t="s">
        <v>165</v>
      </c>
      <c r="J71" s="158">
        <v>44419</v>
      </c>
      <c r="K71" s="158">
        <v>44419</v>
      </c>
      <c r="L71" s="158"/>
      <c r="M71" s="161">
        <v>44561</v>
      </c>
      <c r="N71" s="1138" t="str">
        <f t="shared" ca="1" si="3"/>
        <v>FINALIZADO</v>
      </c>
      <c r="O71" s="921" t="str">
        <f t="shared" si="5"/>
        <v>VARIABLE</v>
      </c>
      <c r="P71" s="927"/>
      <c r="Q71" s="941"/>
      <c r="R71" s="946" t="str">
        <f>O71</f>
        <v>VARIABLE</v>
      </c>
      <c r="S71" s="927"/>
      <c r="T71" s="927"/>
      <c r="U71" s="927"/>
      <c r="V71" s="927"/>
      <c r="W71" s="927"/>
      <c r="X71" s="927"/>
      <c r="Y71" s="927"/>
      <c r="Z71" s="916" t="s">
        <v>675</v>
      </c>
      <c r="AA71" s="1147" t="s">
        <v>973</v>
      </c>
      <c r="AB71" s="50">
        <v>922541351</v>
      </c>
      <c r="AC71" s="704" t="s">
        <v>677</v>
      </c>
      <c r="AD71" s="1147" t="s">
        <v>973</v>
      </c>
      <c r="AE71" s="74">
        <v>922541354</v>
      </c>
      <c r="AF71" s="33" t="s">
        <v>678</v>
      </c>
      <c r="AG71" s="34" t="s">
        <v>677</v>
      </c>
      <c r="AH71" s="33">
        <v>922541351</v>
      </c>
    </row>
    <row r="72" spans="2:34" ht="25.5">
      <c r="B72" s="32" t="s">
        <v>1006</v>
      </c>
      <c r="C72" s="157" t="s">
        <v>784</v>
      </c>
      <c r="D72" s="162" t="s">
        <v>1007</v>
      </c>
      <c r="E72" s="159" t="s">
        <v>920</v>
      </c>
      <c r="F72" s="163" t="s">
        <v>122</v>
      </c>
      <c r="G72" s="1135" t="s">
        <v>788</v>
      </c>
      <c r="H72" s="160" t="s">
        <v>798</v>
      </c>
      <c r="I72" s="160" t="s">
        <v>165</v>
      </c>
      <c r="J72" s="158">
        <v>44433</v>
      </c>
      <c r="K72" s="158">
        <v>44440</v>
      </c>
      <c r="L72" s="158"/>
      <c r="M72" s="161">
        <v>44804</v>
      </c>
      <c r="N72" s="1138" t="str">
        <f t="shared" ca="1" si="3"/>
        <v>FINALIZADO</v>
      </c>
      <c r="O72" s="921" t="str">
        <f t="shared" si="5"/>
        <v>VARIABLE</v>
      </c>
      <c r="P72" s="927"/>
      <c r="Q72" s="941"/>
      <c r="R72" s="946"/>
      <c r="S72" s="927"/>
      <c r="T72" s="927" t="str">
        <f>O72</f>
        <v>VARIABLE</v>
      </c>
      <c r="U72" s="927"/>
      <c r="V72" s="927"/>
      <c r="W72" s="927"/>
      <c r="X72" s="927"/>
      <c r="Y72" s="927"/>
      <c r="Z72" s="916" t="s">
        <v>130</v>
      </c>
      <c r="AA72" s="34"/>
      <c r="AB72" s="33"/>
      <c r="AC72" s="704"/>
      <c r="AD72" s="33"/>
      <c r="AE72" s="74"/>
      <c r="AF72" s="33"/>
      <c r="AG72" s="34"/>
      <c r="AH72" s="33"/>
    </row>
    <row r="73" spans="2:34" ht="18" customHeight="1">
      <c r="B73" s="32" t="s">
        <v>1008</v>
      </c>
      <c r="C73" s="157" t="s">
        <v>825</v>
      </c>
      <c r="D73" s="159" t="s">
        <v>915</v>
      </c>
      <c r="E73" s="1134" t="s">
        <v>810</v>
      </c>
      <c r="F73" s="1135" t="s">
        <v>811</v>
      </c>
      <c r="G73" s="1135" t="s">
        <v>788</v>
      </c>
      <c r="H73" s="1136" t="s">
        <v>798</v>
      </c>
      <c r="I73" s="1136" t="s">
        <v>165</v>
      </c>
      <c r="J73" s="158">
        <v>44408</v>
      </c>
      <c r="K73" s="158">
        <v>44409</v>
      </c>
      <c r="L73" s="158"/>
      <c r="M73" s="161">
        <v>44773</v>
      </c>
      <c r="N73" s="1138" t="str">
        <f t="shared" ca="1" si="3"/>
        <v>FINALIZADO</v>
      </c>
      <c r="O73" s="921" t="str">
        <f t="shared" si="5"/>
        <v>VARIABLE</v>
      </c>
      <c r="P73" s="927"/>
      <c r="Q73" s="927"/>
      <c r="R73" s="927"/>
      <c r="S73" s="927"/>
      <c r="T73" s="927"/>
      <c r="U73" s="927"/>
      <c r="V73" s="927"/>
      <c r="W73" s="927"/>
      <c r="X73" s="927"/>
      <c r="Y73" s="927"/>
      <c r="Z73" s="916" t="s">
        <v>1009</v>
      </c>
      <c r="AA73" s="33" t="s">
        <v>1010</v>
      </c>
      <c r="AB73" s="33"/>
      <c r="AC73" s="704" t="s">
        <v>1009</v>
      </c>
      <c r="AD73" s="33" t="s">
        <v>1010</v>
      </c>
      <c r="AE73" s="74">
        <v>928398717</v>
      </c>
      <c r="AF73" s="33"/>
      <c r="AG73" s="34"/>
      <c r="AH73" s="33"/>
    </row>
    <row r="74" spans="2:34" ht="15">
      <c r="B74" s="32" t="s">
        <v>1011</v>
      </c>
      <c r="C74" s="157" t="s">
        <v>825</v>
      </c>
      <c r="D74" s="159" t="s">
        <v>917</v>
      </c>
      <c r="E74" s="1134" t="s">
        <v>805</v>
      </c>
      <c r="F74" s="1135" t="s">
        <v>806</v>
      </c>
      <c r="G74" s="1135" t="s">
        <v>788</v>
      </c>
      <c r="H74" s="1136" t="s">
        <v>798</v>
      </c>
      <c r="I74" s="1136" t="s">
        <v>165</v>
      </c>
      <c r="J74" s="158">
        <v>44408</v>
      </c>
      <c r="K74" s="158">
        <v>44409</v>
      </c>
      <c r="L74" s="158"/>
      <c r="M74" s="161">
        <v>44773</v>
      </c>
      <c r="N74" s="1138" t="str">
        <f t="shared" ca="1" si="3"/>
        <v>FINALIZADO</v>
      </c>
      <c r="O74" s="921" t="str">
        <f t="shared" si="5"/>
        <v>VARIABLE</v>
      </c>
      <c r="P74" s="927"/>
      <c r="Q74" s="927"/>
      <c r="R74" s="927"/>
      <c r="S74" s="927"/>
      <c r="T74" s="927"/>
      <c r="U74" s="927"/>
      <c r="V74" s="927"/>
      <c r="W74" s="927"/>
      <c r="X74" s="927"/>
      <c r="Y74" s="927"/>
      <c r="Z74" s="916" t="s">
        <v>1012</v>
      </c>
      <c r="AA74" s="47"/>
      <c r="AB74" s="33"/>
      <c r="AC74" s="704"/>
      <c r="AD74" s="33"/>
      <c r="AE74" s="74"/>
      <c r="AF74" s="33"/>
      <c r="AG74" s="34"/>
      <c r="AH74" s="33"/>
    </row>
    <row r="75" spans="2:34" ht="25.5" customHeight="1">
      <c r="B75" s="32" t="s">
        <v>1013</v>
      </c>
      <c r="C75" s="157" t="s">
        <v>1014</v>
      </c>
      <c r="D75" s="1134" t="s">
        <v>1015</v>
      </c>
      <c r="E75" s="1133" t="s">
        <v>1016</v>
      </c>
      <c r="F75" s="1135" t="s">
        <v>1017</v>
      </c>
      <c r="G75" s="1135" t="s">
        <v>788</v>
      </c>
      <c r="H75" s="1136">
        <v>14975</v>
      </c>
      <c r="I75" s="1136">
        <f>16023.25/12</f>
        <v>1335.2708333333333</v>
      </c>
      <c r="J75" s="158">
        <v>44474</v>
      </c>
      <c r="K75" s="158">
        <v>44473</v>
      </c>
      <c r="L75" s="158"/>
      <c r="M75" s="161">
        <v>44561</v>
      </c>
      <c r="N75" s="1138" t="str">
        <f t="shared" ca="1" si="3"/>
        <v>FINALIZADO</v>
      </c>
      <c r="O75" s="921">
        <f t="shared" si="5"/>
        <v>1335.2708333333333</v>
      </c>
      <c r="P75" s="927"/>
      <c r="Q75" s="927"/>
      <c r="R75" s="927"/>
      <c r="S75" s="927"/>
      <c r="T75" s="927"/>
      <c r="U75" s="927"/>
      <c r="V75" s="927"/>
      <c r="W75" s="927"/>
      <c r="X75" s="927"/>
      <c r="Y75" s="927"/>
      <c r="Z75" s="916" t="s">
        <v>1018</v>
      </c>
      <c r="AA75" s="33" t="s">
        <v>1019</v>
      </c>
      <c r="AB75" s="33">
        <v>687439774</v>
      </c>
      <c r="AC75" s="704" t="s">
        <v>1018</v>
      </c>
      <c r="AD75" s="33" t="s">
        <v>1019</v>
      </c>
      <c r="AE75" s="74">
        <v>687439774</v>
      </c>
      <c r="AF75" s="33" t="s">
        <v>1020</v>
      </c>
      <c r="AG75" s="34" t="s">
        <v>1018</v>
      </c>
      <c r="AH75" s="33">
        <v>687439774</v>
      </c>
    </row>
    <row r="76" spans="2:34" ht="18" customHeight="1">
      <c r="B76" s="32" t="s">
        <v>1021</v>
      </c>
      <c r="C76" s="157" t="s">
        <v>1014</v>
      </c>
      <c r="D76" s="1134" t="s">
        <v>1022</v>
      </c>
      <c r="E76" s="1134" t="s">
        <v>1023</v>
      </c>
      <c r="F76" s="1135" t="s">
        <v>1024</v>
      </c>
      <c r="G76" s="1135" t="s">
        <v>788</v>
      </c>
      <c r="H76" s="1136">
        <v>9411.75</v>
      </c>
      <c r="I76" s="1136">
        <f>9411.75/3</f>
        <v>3137.25</v>
      </c>
      <c r="J76" s="158">
        <v>44484</v>
      </c>
      <c r="K76" s="158">
        <v>44484</v>
      </c>
      <c r="L76" s="158"/>
      <c r="M76" s="161">
        <v>44561</v>
      </c>
      <c r="N76" s="1138" t="str">
        <f t="shared" ca="1" si="3"/>
        <v>FINALIZADO</v>
      </c>
      <c r="O76" s="921">
        <f t="shared" si="5"/>
        <v>3137.25</v>
      </c>
      <c r="P76" s="927"/>
      <c r="Q76" s="927"/>
      <c r="R76" s="927"/>
      <c r="S76" s="927"/>
      <c r="T76" s="927"/>
      <c r="U76" s="927"/>
      <c r="V76" s="927"/>
      <c r="W76" s="927"/>
      <c r="X76" s="927"/>
      <c r="Y76" s="927"/>
      <c r="Z76" s="916" t="s">
        <v>1025</v>
      </c>
      <c r="AA76" s="33" t="s">
        <v>1026</v>
      </c>
      <c r="AB76" s="33">
        <v>637895712</v>
      </c>
      <c r="AC76" s="704" t="s">
        <v>1025</v>
      </c>
      <c r="AD76" s="33" t="s">
        <v>1026</v>
      </c>
      <c r="AE76" s="74">
        <v>637895712</v>
      </c>
      <c r="AF76" s="33" t="s">
        <v>1027</v>
      </c>
      <c r="AG76" s="34" t="s">
        <v>1025</v>
      </c>
      <c r="AH76" s="33">
        <v>637895712</v>
      </c>
    </row>
    <row r="77" spans="2:34" ht="18" customHeight="1">
      <c r="B77" s="32" t="s">
        <v>1028</v>
      </c>
      <c r="C77" s="157" t="s">
        <v>670</v>
      </c>
      <c r="D77" s="159" t="s">
        <v>971</v>
      </c>
      <c r="E77" s="159" t="s">
        <v>972</v>
      </c>
      <c r="F77" s="163" t="s">
        <v>672</v>
      </c>
      <c r="G77" s="1135" t="s">
        <v>788</v>
      </c>
      <c r="H77" s="160" t="s">
        <v>798</v>
      </c>
      <c r="I77" s="160" t="s">
        <v>165</v>
      </c>
      <c r="J77" s="158">
        <v>44512</v>
      </c>
      <c r="K77" s="158">
        <v>44515</v>
      </c>
      <c r="L77" s="158"/>
      <c r="M77" s="161">
        <v>44561</v>
      </c>
      <c r="N77" s="1138" t="str">
        <f t="shared" ca="1" si="3"/>
        <v>FINALIZADO</v>
      </c>
      <c r="O77" s="921" t="str">
        <f t="shared" si="5"/>
        <v>VARIABLE</v>
      </c>
      <c r="P77" s="927"/>
      <c r="Q77" s="941"/>
      <c r="R77" s="946" t="str">
        <f>O77</f>
        <v>VARIABLE</v>
      </c>
      <c r="S77" s="927"/>
      <c r="T77" s="927"/>
      <c r="U77" s="927"/>
      <c r="V77" s="927"/>
      <c r="W77" s="927"/>
      <c r="X77" s="927"/>
      <c r="Y77" s="927"/>
      <c r="Z77" s="916" t="s">
        <v>675</v>
      </c>
      <c r="AA77" s="1147" t="s">
        <v>973</v>
      </c>
      <c r="AB77" s="50">
        <v>922541351</v>
      </c>
      <c r="AC77" s="704" t="s">
        <v>677</v>
      </c>
      <c r="AD77" s="1147" t="s">
        <v>973</v>
      </c>
      <c r="AE77" s="74">
        <v>922541354</v>
      </c>
      <c r="AF77" s="33" t="s">
        <v>678</v>
      </c>
      <c r="AG77" s="34" t="s">
        <v>677</v>
      </c>
      <c r="AH77" s="33">
        <v>922541351</v>
      </c>
    </row>
    <row r="78" spans="2:34" ht="26.25">
      <c r="B78" s="32" t="s">
        <v>1029</v>
      </c>
      <c r="C78" s="157" t="s">
        <v>837</v>
      </c>
      <c r="D78" s="1134" t="s">
        <v>1030</v>
      </c>
      <c r="E78" s="159" t="s">
        <v>1031</v>
      </c>
      <c r="F78" s="163" t="s">
        <v>628</v>
      </c>
      <c r="G78" s="174" t="s">
        <v>788</v>
      </c>
      <c r="H78" s="160">
        <v>5100</v>
      </c>
      <c r="I78" s="160">
        <f>5253/4</f>
        <v>1313.25</v>
      </c>
      <c r="J78" s="158">
        <v>44530</v>
      </c>
      <c r="K78" s="158">
        <v>44501</v>
      </c>
      <c r="L78" s="158"/>
      <c r="M78" s="161">
        <v>44620</v>
      </c>
      <c r="N78" s="1138" t="str">
        <f t="shared" ca="1" si="3"/>
        <v>FINALIZADO</v>
      </c>
      <c r="O78" s="921">
        <f t="shared" si="5"/>
        <v>1313.25</v>
      </c>
      <c r="P78" s="927"/>
      <c r="Q78" s="950">
        <f>O78</f>
        <v>1313.25</v>
      </c>
      <c r="R78" s="946"/>
      <c r="S78" s="927"/>
      <c r="T78" s="927"/>
      <c r="U78" s="927"/>
      <c r="V78" s="927"/>
      <c r="W78" s="927"/>
      <c r="X78" s="927"/>
      <c r="Y78" s="927"/>
      <c r="Z78" s="916" t="s">
        <v>633</v>
      </c>
      <c r="AA78" s="33" t="s">
        <v>635</v>
      </c>
      <c r="AB78" s="48">
        <v>928224838</v>
      </c>
      <c r="AC78" s="704" t="s">
        <v>636</v>
      </c>
      <c r="AD78" s="37" t="s">
        <v>638</v>
      </c>
      <c r="AE78" s="74">
        <v>928224838</v>
      </c>
      <c r="AF78" s="33" t="s">
        <v>1031</v>
      </c>
      <c r="AG78" s="34" t="s">
        <v>639</v>
      </c>
      <c r="AH78" s="305" t="s">
        <v>1032</v>
      </c>
    </row>
    <row r="79" spans="2:34" ht="28.5">
      <c r="B79" s="32" t="s">
        <v>1033</v>
      </c>
      <c r="C79" s="157" t="s">
        <v>27</v>
      </c>
      <c r="D79" s="1134" t="s">
        <v>869</v>
      </c>
      <c r="E79" s="1134" t="s">
        <v>870</v>
      </c>
      <c r="F79" s="1135" t="s">
        <v>871</v>
      </c>
      <c r="G79" s="175" t="s">
        <v>788</v>
      </c>
      <c r="H79" s="1136" t="s">
        <v>798</v>
      </c>
      <c r="I79" s="160" t="s">
        <v>165</v>
      </c>
      <c r="J79" s="158">
        <v>44225</v>
      </c>
      <c r="K79" s="158">
        <v>44225</v>
      </c>
      <c r="L79" s="158"/>
      <c r="M79" s="168">
        <v>44579</v>
      </c>
      <c r="N79" s="1138" t="str">
        <f t="shared" ca="1" si="3"/>
        <v>FINALIZADO</v>
      </c>
      <c r="O79" s="921" t="str">
        <f t="shared" si="5"/>
        <v>VARIABLE</v>
      </c>
      <c r="P79" s="175"/>
      <c r="Q79" s="175"/>
      <c r="R79" s="175"/>
      <c r="S79" s="175"/>
      <c r="T79" s="175"/>
      <c r="U79" s="175"/>
      <c r="V79" s="175"/>
      <c r="W79" s="951" t="str">
        <f>O79</f>
        <v>VARIABLE</v>
      </c>
      <c r="X79" s="951"/>
      <c r="Y79" s="951"/>
      <c r="Z79" s="916" t="s">
        <v>872</v>
      </c>
      <c r="AA79" s="49" t="s">
        <v>930</v>
      </c>
      <c r="AB79" s="50" t="s">
        <v>874</v>
      </c>
      <c r="AC79" s="704" t="s">
        <v>872</v>
      </c>
      <c r="AD79" s="49" t="s">
        <v>930</v>
      </c>
      <c r="AE79" s="13" t="s">
        <v>874</v>
      </c>
      <c r="AF79" s="39" t="s">
        <v>930</v>
      </c>
      <c r="AG79" s="34" t="s">
        <v>872</v>
      </c>
      <c r="AH79" s="39" t="s">
        <v>874</v>
      </c>
    </row>
    <row r="80" spans="2:34" ht="28.5">
      <c r="B80" s="32" t="s">
        <v>1034</v>
      </c>
      <c r="C80" s="176" t="s">
        <v>1014</v>
      </c>
      <c r="D80" s="1149" t="s">
        <v>1035</v>
      </c>
      <c r="E80" s="176" t="s">
        <v>1036</v>
      </c>
      <c r="F80" s="175" t="s">
        <v>1037</v>
      </c>
      <c r="G80" s="175" t="s">
        <v>788</v>
      </c>
      <c r="H80" s="177" t="s">
        <v>798</v>
      </c>
      <c r="I80" s="160">
        <v>1904.47</v>
      </c>
      <c r="J80" s="158">
        <v>44419</v>
      </c>
      <c r="K80" s="158">
        <v>44419</v>
      </c>
      <c r="L80" s="158"/>
      <c r="M80" s="168">
        <v>44784</v>
      </c>
      <c r="N80" s="1138" t="str">
        <f t="shared" ca="1" si="3"/>
        <v>FINALIZADO</v>
      </c>
      <c r="O80" s="921">
        <f t="shared" si="5"/>
        <v>1904.47</v>
      </c>
      <c r="P80" s="175"/>
      <c r="Q80" s="175"/>
      <c r="R80" s="175"/>
      <c r="S80" s="175"/>
      <c r="T80" s="175"/>
      <c r="U80" s="945"/>
      <c r="V80" s="945"/>
      <c r="W80" s="945"/>
      <c r="X80" s="945"/>
      <c r="Y80" s="945"/>
      <c r="Z80" s="916" t="s">
        <v>1038</v>
      </c>
      <c r="AA80" s="37" t="s">
        <v>1039</v>
      </c>
      <c r="AB80" s="39" t="s">
        <v>1040</v>
      </c>
      <c r="AC80" s="704" t="s">
        <v>1041</v>
      </c>
      <c r="AD80" s="37" t="s">
        <v>1039</v>
      </c>
      <c r="AE80" s="74">
        <v>664433568</v>
      </c>
      <c r="AF80" s="37" t="s">
        <v>1042</v>
      </c>
      <c r="AG80" s="34"/>
      <c r="AH80" s="37"/>
    </row>
    <row r="81" spans="2:34" ht="18" customHeight="1">
      <c r="B81" s="32" t="s">
        <v>1043</v>
      </c>
      <c r="C81" s="157" t="s">
        <v>837</v>
      </c>
      <c r="D81" s="1149" t="s">
        <v>1044</v>
      </c>
      <c r="E81" s="176" t="s">
        <v>655</v>
      </c>
      <c r="F81" s="175" t="s">
        <v>654</v>
      </c>
      <c r="G81" s="175" t="s">
        <v>788</v>
      </c>
      <c r="H81" s="177" t="s">
        <v>798</v>
      </c>
      <c r="I81" s="160" t="s">
        <v>165</v>
      </c>
      <c r="J81" s="158">
        <v>44561</v>
      </c>
      <c r="K81" s="158">
        <v>44572</v>
      </c>
      <c r="L81" s="158"/>
      <c r="M81" s="168">
        <v>44907</v>
      </c>
      <c r="N81" s="1138" t="str">
        <f t="shared" ca="1" si="3"/>
        <v>FINALIZADO</v>
      </c>
      <c r="O81" s="921" t="str">
        <f t="shared" si="5"/>
        <v>VARIABLE</v>
      </c>
      <c r="P81" s="175"/>
      <c r="Q81" s="951" t="str">
        <f>O81</f>
        <v>VARIABLE</v>
      </c>
      <c r="R81" s="175"/>
      <c r="S81" s="175"/>
      <c r="T81" s="175"/>
      <c r="U81" s="945"/>
      <c r="V81" s="945"/>
      <c r="W81" s="945"/>
      <c r="X81" s="945"/>
      <c r="Y81" s="945"/>
      <c r="Z81" s="916" t="s">
        <v>658</v>
      </c>
      <c r="AA81" s="37" t="s">
        <v>659</v>
      </c>
      <c r="AB81" s="37">
        <v>928692833</v>
      </c>
      <c r="AC81" s="704" t="s">
        <v>660</v>
      </c>
      <c r="AD81" s="37" t="s">
        <v>659</v>
      </c>
      <c r="AE81" s="74">
        <v>928692833</v>
      </c>
      <c r="AF81" s="37" t="s">
        <v>659</v>
      </c>
      <c r="AG81" s="34" t="s">
        <v>661</v>
      </c>
      <c r="AH81" s="37"/>
    </row>
    <row r="82" spans="2:34" ht="36">
      <c r="B82" s="131" t="s">
        <v>1045</v>
      </c>
      <c r="C82" s="178" t="s">
        <v>784</v>
      </c>
      <c r="D82" s="179" t="s">
        <v>1046</v>
      </c>
      <c r="E82" s="179" t="s">
        <v>1047</v>
      </c>
      <c r="F82" s="180" t="s">
        <v>1048</v>
      </c>
      <c r="G82" s="51" t="s">
        <v>1049</v>
      </c>
      <c r="H82" s="43" t="s">
        <v>1050</v>
      </c>
      <c r="I82" s="181"/>
      <c r="J82" s="181"/>
      <c r="K82" s="158"/>
      <c r="L82" s="168"/>
      <c r="M82" s="181"/>
      <c r="N82" s="1138"/>
      <c r="O82" s="921"/>
      <c r="P82" s="175"/>
      <c r="Q82" s="175"/>
      <c r="R82" s="175"/>
      <c r="S82" s="175"/>
      <c r="T82" s="927">
        <f>O82</f>
        <v>0</v>
      </c>
      <c r="U82" s="945"/>
      <c r="V82" s="945"/>
      <c r="W82" s="945"/>
      <c r="X82" s="945"/>
      <c r="Y82" s="945"/>
      <c r="Z82" s="916" t="s">
        <v>1051</v>
      </c>
      <c r="AA82" s="37" t="s">
        <v>1052</v>
      </c>
      <c r="AB82" s="37">
        <v>922081110</v>
      </c>
      <c r="AC82" s="704" t="s">
        <v>1053</v>
      </c>
      <c r="AD82" s="37" t="s">
        <v>1052</v>
      </c>
      <c r="AE82" s="74">
        <v>922081110</v>
      </c>
      <c r="AF82" s="37" t="s">
        <v>1054</v>
      </c>
      <c r="AG82" s="34" t="s">
        <v>1053</v>
      </c>
      <c r="AH82" s="37">
        <v>922081110</v>
      </c>
    </row>
    <row r="83" spans="2:34" ht="25.5" customHeight="1">
      <c r="B83" s="52" t="s">
        <v>1055</v>
      </c>
      <c r="C83" s="182" t="s">
        <v>825</v>
      </c>
      <c r="D83" s="1133" t="s">
        <v>880</v>
      </c>
      <c r="E83" s="183" t="s">
        <v>881</v>
      </c>
      <c r="F83" s="184" t="s">
        <v>882</v>
      </c>
      <c r="G83" s="1150" t="s">
        <v>788</v>
      </c>
      <c r="H83" s="185">
        <v>1168.02</v>
      </c>
      <c r="I83" s="186">
        <v>1168.02</v>
      </c>
      <c r="J83" s="187">
        <v>44561</v>
      </c>
      <c r="K83" s="188">
        <v>44562</v>
      </c>
      <c r="L83" s="189"/>
      <c r="M83" s="187">
        <v>44926</v>
      </c>
      <c r="N83" s="1151" t="str">
        <f ca="1">IF(M83&lt;=$C$2,"FINALIZADO","EN CURSO")</f>
        <v>FINALIZADO</v>
      </c>
      <c r="O83" s="921">
        <f>+I83</f>
        <v>1168.02</v>
      </c>
      <c r="P83" s="204">
        <v>163.77000000000001</v>
      </c>
      <c r="Q83" s="204">
        <v>163.77000000000001</v>
      </c>
      <c r="R83" s="204">
        <v>163.77000000000001</v>
      </c>
      <c r="S83" s="204">
        <v>163.78</v>
      </c>
      <c r="T83" s="204">
        <v>163.78</v>
      </c>
      <c r="U83" s="945"/>
      <c r="V83" s="945"/>
      <c r="W83" s="945">
        <v>327.55</v>
      </c>
      <c r="X83" s="945"/>
      <c r="Y83" s="945"/>
      <c r="Z83" s="916" t="s">
        <v>1056</v>
      </c>
      <c r="AA83" s="53" t="s">
        <v>1057</v>
      </c>
      <c r="AB83" s="53">
        <v>922238203</v>
      </c>
      <c r="AC83" s="704" t="s">
        <v>1056</v>
      </c>
      <c r="AD83" s="53" t="s">
        <v>1057</v>
      </c>
      <c r="AE83" s="74">
        <v>922238203</v>
      </c>
      <c r="AF83" s="53" t="s">
        <v>1058</v>
      </c>
      <c r="AG83" s="34" t="s">
        <v>1059</v>
      </c>
      <c r="AH83" s="53">
        <v>622882188</v>
      </c>
    </row>
    <row r="84" spans="2:34" ht="18" customHeight="1">
      <c r="B84" s="32" t="s">
        <v>1060</v>
      </c>
      <c r="C84" s="190" t="s">
        <v>670</v>
      </c>
      <c r="D84" s="191" t="s">
        <v>842</v>
      </c>
      <c r="E84" s="192" t="s">
        <v>1061</v>
      </c>
      <c r="F84" s="193" t="s">
        <v>1062</v>
      </c>
      <c r="G84" s="1152" t="s">
        <v>788</v>
      </c>
      <c r="H84" s="177" t="s">
        <v>798</v>
      </c>
      <c r="I84" s="194" t="s">
        <v>165</v>
      </c>
      <c r="J84" s="195">
        <v>44560</v>
      </c>
      <c r="K84" s="158">
        <v>44562</v>
      </c>
      <c r="L84" s="158"/>
      <c r="M84" s="195">
        <v>44926</v>
      </c>
      <c r="N84" s="1138" t="str">
        <f ca="1">IF(M84&lt;=$C$2,"FINALIZADO","EN CURSO")</f>
        <v>FINALIZADO</v>
      </c>
      <c r="O84" s="921" t="str">
        <f>+I84</f>
        <v>VARIABLE</v>
      </c>
      <c r="P84" s="175"/>
      <c r="Q84" s="175"/>
      <c r="R84" s="951" t="str">
        <f>O84</f>
        <v>VARIABLE</v>
      </c>
      <c r="S84" s="175"/>
      <c r="T84" s="175"/>
      <c r="U84" s="945"/>
      <c r="V84" s="945"/>
      <c r="W84" s="945"/>
      <c r="X84" s="945"/>
      <c r="Y84" s="945"/>
      <c r="Z84" s="916" t="s">
        <v>1063</v>
      </c>
      <c r="AA84" s="55" t="s">
        <v>1064</v>
      </c>
      <c r="AB84" s="55">
        <v>922102107</v>
      </c>
      <c r="AC84" s="704" t="s">
        <v>1065</v>
      </c>
      <c r="AD84" s="55" t="s">
        <v>1064</v>
      </c>
      <c r="AE84" s="74">
        <v>922102107</v>
      </c>
      <c r="AF84" s="55" t="s">
        <v>1064</v>
      </c>
      <c r="AG84" s="34" t="s">
        <v>1065</v>
      </c>
      <c r="AH84" s="55">
        <v>928260020</v>
      </c>
    </row>
    <row r="85" spans="2:34" ht="30" customHeight="1">
      <c r="B85" s="56" t="s">
        <v>1066</v>
      </c>
      <c r="C85" s="182" t="s">
        <v>825</v>
      </c>
      <c r="D85" s="1133" t="s">
        <v>853</v>
      </c>
      <c r="E85" s="57" t="s">
        <v>786</v>
      </c>
      <c r="F85" s="184" t="s">
        <v>787</v>
      </c>
      <c r="G85" s="1150" t="s">
        <v>788</v>
      </c>
      <c r="H85" s="160">
        <v>2108.9299999999998</v>
      </c>
      <c r="I85" s="58">
        <v>2108.9299999999998</v>
      </c>
      <c r="J85" s="59">
        <v>44561</v>
      </c>
      <c r="K85" s="188">
        <v>44562</v>
      </c>
      <c r="L85" s="189"/>
      <c r="M85" s="59">
        <v>44926</v>
      </c>
      <c r="N85" s="1151" t="str">
        <f ca="1">IF(M85&lt;=$C$2,"FINALIZADO","EN CURSO")</f>
        <v>FINALIZADO</v>
      </c>
      <c r="O85" s="921">
        <f>+I85</f>
        <v>2108.9299999999998</v>
      </c>
      <c r="P85" s="952"/>
      <c r="Q85" s="952"/>
      <c r="R85" s="952"/>
      <c r="S85" s="952"/>
      <c r="T85" s="952"/>
      <c r="U85" s="945"/>
      <c r="V85" s="945"/>
      <c r="W85" s="945"/>
      <c r="X85" s="945"/>
      <c r="Y85" s="945"/>
      <c r="Z85" s="916" t="s">
        <v>789</v>
      </c>
      <c r="AA85" s="60" t="s">
        <v>156</v>
      </c>
      <c r="AB85" s="60">
        <v>922285820</v>
      </c>
      <c r="AC85" s="704" t="s">
        <v>790</v>
      </c>
      <c r="AD85" s="60" t="s">
        <v>791</v>
      </c>
      <c r="AE85" s="74">
        <v>922285820</v>
      </c>
      <c r="AF85" s="60" t="s">
        <v>792</v>
      </c>
      <c r="AG85" s="34" t="s">
        <v>793</v>
      </c>
      <c r="AH85" s="60">
        <v>922285820</v>
      </c>
    </row>
    <row r="86" spans="2:34" ht="18" customHeight="1">
      <c r="B86" s="32" t="s">
        <v>1067</v>
      </c>
      <c r="C86" s="196" t="s">
        <v>825</v>
      </c>
      <c r="D86" s="1153" t="s">
        <v>330</v>
      </c>
      <c r="E86" s="1153" t="s">
        <v>876</v>
      </c>
      <c r="F86" s="1154" t="s">
        <v>331</v>
      </c>
      <c r="G86" s="1155" t="s">
        <v>788</v>
      </c>
      <c r="H86" s="160">
        <v>4674</v>
      </c>
      <c r="I86" s="61">
        <f>+H86*1.07</f>
        <v>5001.18</v>
      </c>
      <c r="J86" s="62">
        <v>44561</v>
      </c>
      <c r="K86" s="158">
        <v>44562</v>
      </c>
      <c r="L86" s="158"/>
      <c r="M86" s="62">
        <v>44742</v>
      </c>
      <c r="N86" s="1138" t="str">
        <f ca="1">IF(M86&lt;=$C$2,"FINALIZADO","EN CURSO")</f>
        <v>FINALIZADO</v>
      </c>
      <c r="O86" s="921">
        <f>+I86</f>
        <v>5001.18</v>
      </c>
      <c r="P86" s="1"/>
      <c r="Q86" s="1"/>
      <c r="R86" s="204"/>
      <c r="S86" s="1"/>
      <c r="T86" s="1"/>
      <c r="U86" s="1"/>
      <c r="V86" s="1"/>
      <c r="W86" s="1"/>
      <c r="X86" s="1"/>
      <c r="Y86" s="1"/>
      <c r="Z86" s="916" t="s">
        <v>878</v>
      </c>
      <c r="AA86" s="37" t="s">
        <v>326</v>
      </c>
      <c r="AB86" s="37">
        <v>639320348</v>
      </c>
      <c r="AC86" s="704" t="s">
        <v>334</v>
      </c>
      <c r="AD86" s="37" t="s">
        <v>1068</v>
      </c>
      <c r="AE86" s="74">
        <v>639320348</v>
      </c>
      <c r="AF86" s="49" t="s">
        <v>1068</v>
      </c>
      <c r="AG86" s="34" t="s">
        <v>878</v>
      </c>
      <c r="AH86" s="37">
        <v>639320348</v>
      </c>
    </row>
    <row r="87" spans="2:34" ht="25.5">
      <c r="B87" s="32" t="s">
        <v>1069</v>
      </c>
      <c r="C87" s="197" t="s">
        <v>670</v>
      </c>
      <c r="D87" s="1133" t="s">
        <v>1070</v>
      </c>
      <c r="E87" s="1134" t="s">
        <v>920</v>
      </c>
      <c r="F87" s="163" t="s">
        <v>122</v>
      </c>
      <c r="G87" s="1135" t="s">
        <v>788</v>
      </c>
      <c r="H87" s="160">
        <v>10261</v>
      </c>
      <c r="I87" s="160">
        <f>+H87*1.07</f>
        <v>10979.27</v>
      </c>
      <c r="J87" s="158">
        <v>44561</v>
      </c>
      <c r="K87" s="158">
        <v>44561</v>
      </c>
      <c r="L87" s="158"/>
      <c r="M87" s="161">
        <v>44590</v>
      </c>
      <c r="N87" s="1138" t="str">
        <f ca="1">IF(M87&lt;=$C$2,"FINALIZADO","EN CURSO")</f>
        <v>FINALIZADO</v>
      </c>
      <c r="O87" s="921">
        <f>+I87</f>
        <v>10979.27</v>
      </c>
      <c r="P87" s="927"/>
      <c r="Q87" s="941"/>
      <c r="R87" s="927">
        <f>O87</f>
        <v>10979.27</v>
      </c>
      <c r="S87" s="927"/>
      <c r="T87" s="927"/>
      <c r="U87" s="927"/>
      <c r="V87" s="927"/>
      <c r="W87" s="927"/>
      <c r="X87" s="927"/>
      <c r="Y87" s="927"/>
      <c r="Z87" s="916" t="s">
        <v>130</v>
      </c>
      <c r="AA87" s="36" t="s">
        <v>132</v>
      </c>
      <c r="AB87" s="33">
        <v>671686538</v>
      </c>
      <c r="AC87" s="704" t="s">
        <v>135</v>
      </c>
      <c r="AD87" s="697" t="s">
        <v>134</v>
      </c>
      <c r="AE87" s="74">
        <v>627203582</v>
      </c>
      <c r="AF87" s="33" t="s">
        <v>136</v>
      </c>
      <c r="AG87" s="34" t="s">
        <v>133</v>
      </c>
      <c r="AH87" s="33">
        <v>914026012</v>
      </c>
    </row>
    <row r="88" spans="2:34" ht="36">
      <c r="B88" s="131" t="s">
        <v>1071</v>
      </c>
      <c r="C88" s="167" t="s">
        <v>27</v>
      </c>
      <c r="D88" s="198" t="s">
        <v>869</v>
      </c>
      <c r="E88" s="198" t="s">
        <v>870</v>
      </c>
      <c r="F88" s="199" t="s">
        <v>871</v>
      </c>
      <c r="G88" s="63" t="s">
        <v>1049</v>
      </c>
      <c r="H88" s="64" t="s">
        <v>1050</v>
      </c>
      <c r="I88" s="160"/>
      <c r="J88" s="158"/>
      <c r="K88" s="158"/>
      <c r="L88" s="158"/>
      <c r="M88" s="65"/>
      <c r="N88" s="1138"/>
      <c r="O88" s="921"/>
      <c r="P88" s="175"/>
      <c r="Q88" s="175"/>
      <c r="R88" s="175"/>
      <c r="S88" s="175"/>
      <c r="T88" s="175"/>
      <c r="U88" s="175"/>
      <c r="V88" s="175"/>
      <c r="W88" s="951"/>
      <c r="X88" s="951"/>
      <c r="Y88" s="951"/>
      <c r="Z88" s="916" t="s">
        <v>872</v>
      </c>
      <c r="AA88" s="49" t="s">
        <v>930</v>
      </c>
      <c r="AB88" s="50" t="s">
        <v>874</v>
      </c>
      <c r="AC88" s="704" t="s">
        <v>872</v>
      </c>
      <c r="AD88" s="49" t="s">
        <v>930</v>
      </c>
      <c r="AE88" s="13" t="s">
        <v>874</v>
      </c>
      <c r="AF88" s="39" t="s">
        <v>930</v>
      </c>
      <c r="AG88" s="34" t="s">
        <v>872</v>
      </c>
      <c r="AH88" s="39" t="s">
        <v>874</v>
      </c>
    </row>
    <row r="89" spans="2:34" ht="15">
      <c r="B89" s="32" t="s">
        <v>1072</v>
      </c>
      <c r="C89" s="197" t="s">
        <v>670</v>
      </c>
      <c r="D89" s="1134" t="s">
        <v>971</v>
      </c>
      <c r="E89" s="1134" t="s">
        <v>972</v>
      </c>
      <c r="F89" s="1135" t="s">
        <v>672</v>
      </c>
      <c r="G89" s="1135" t="s">
        <v>788</v>
      </c>
      <c r="H89" s="1136" t="s">
        <v>798</v>
      </c>
      <c r="I89" s="160" t="s">
        <v>165</v>
      </c>
      <c r="J89" s="158">
        <v>44565</v>
      </c>
      <c r="K89" s="158">
        <v>44564</v>
      </c>
      <c r="L89" s="158"/>
      <c r="M89" s="65">
        <v>44773</v>
      </c>
      <c r="N89" s="1138" t="str">
        <f t="shared" ref="N89:N99" ca="1" si="6">IF(M89&lt;=$C$2,"FINALIZADO","EN CURSO")</f>
        <v>FINALIZADO</v>
      </c>
      <c r="O89" s="921" t="str">
        <f t="shared" ref="O89:O96" si="7">+I89</f>
        <v>VARIABLE</v>
      </c>
      <c r="P89" s="175"/>
      <c r="Q89" s="175"/>
      <c r="R89" s="175" t="s">
        <v>165</v>
      </c>
      <c r="S89" s="175"/>
      <c r="T89" s="175"/>
      <c r="U89" s="175"/>
      <c r="V89" s="175"/>
      <c r="W89" s="951" t="str">
        <f>O89</f>
        <v>VARIABLE</v>
      </c>
      <c r="X89" s="951"/>
      <c r="Y89" s="951"/>
      <c r="Z89" s="916" t="s">
        <v>675</v>
      </c>
      <c r="AA89" s="1147" t="s">
        <v>973</v>
      </c>
      <c r="AB89" s="50">
        <v>922541351</v>
      </c>
      <c r="AC89" s="704" t="s">
        <v>677</v>
      </c>
      <c r="AD89" s="1147" t="s">
        <v>973</v>
      </c>
      <c r="AE89" s="74">
        <v>922541354</v>
      </c>
      <c r="AF89" s="39" t="s">
        <v>678</v>
      </c>
      <c r="AG89" s="34" t="s">
        <v>677</v>
      </c>
      <c r="AH89" s="39">
        <v>922541351</v>
      </c>
    </row>
    <row r="90" spans="2:34" ht="18" customHeight="1">
      <c r="B90" s="32" t="s">
        <v>1073</v>
      </c>
      <c r="C90" s="176" t="s">
        <v>27</v>
      </c>
      <c r="D90" s="1134" t="s">
        <v>1074</v>
      </c>
      <c r="E90" s="1134" t="s">
        <v>1075</v>
      </c>
      <c r="F90" s="1135" t="s">
        <v>189</v>
      </c>
      <c r="G90" s="175" t="s">
        <v>788</v>
      </c>
      <c r="H90" s="1136">
        <f>512.02*24</f>
        <v>12288.48</v>
      </c>
      <c r="I90" s="160">
        <f>+(H90*1.07)/24</f>
        <v>547.8614</v>
      </c>
      <c r="J90" s="158">
        <v>44580</v>
      </c>
      <c r="K90" s="158">
        <v>44580</v>
      </c>
      <c r="L90" s="158"/>
      <c r="M90" s="65">
        <v>45310</v>
      </c>
      <c r="N90" s="1138" t="str">
        <f t="shared" ca="1" si="6"/>
        <v>FINALIZADO</v>
      </c>
      <c r="O90" s="921">
        <f t="shared" si="7"/>
        <v>547.8614</v>
      </c>
      <c r="P90" s="175"/>
      <c r="Q90" s="175"/>
      <c r="R90" s="175"/>
      <c r="S90" s="175"/>
      <c r="T90" s="175"/>
      <c r="U90" s="205"/>
      <c r="V90" s="205"/>
      <c r="W90" s="945">
        <f>O90</f>
        <v>547.8614</v>
      </c>
      <c r="X90" s="945"/>
      <c r="Y90" s="945"/>
      <c r="Z90" s="916" t="s">
        <v>1076</v>
      </c>
      <c r="AA90" s="66" t="s">
        <v>193</v>
      </c>
      <c r="AB90" s="49">
        <v>928272722</v>
      </c>
      <c r="AC90" s="704" t="s">
        <v>194</v>
      </c>
      <c r="AD90" s="49" t="s">
        <v>195</v>
      </c>
      <c r="AE90" s="74">
        <v>928272722</v>
      </c>
      <c r="AF90" s="697" t="s">
        <v>197</v>
      </c>
      <c r="AG90" s="34" t="s">
        <v>196</v>
      </c>
      <c r="AH90" s="39">
        <v>928272722</v>
      </c>
    </row>
    <row r="91" spans="2:34" ht="18" customHeight="1">
      <c r="B91" s="32" t="s">
        <v>1077</v>
      </c>
      <c r="C91" s="197" t="s">
        <v>784</v>
      </c>
      <c r="D91" s="1134" t="s">
        <v>1078</v>
      </c>
      <c r="E91" s="1134" t="s">
        <v>548</v>
      </c>
      <c r="F91" s="1135" t="s">
        <v>547</v>
      </c>
      <c r="G91" s="175" t="s">
        <v>788</v>
      </c>
      <c r="H91" s="1136" t="s">
        <v>798</v>
      </c>
      <c r="I91" s="160" t="s">
        <v>165</v>
      </c>
      <c r="J91" s="158">
        <v>44578</v>
      </c>
      <c r="K91" s="158">
        <v>44578</v>
      </c>
      <c r="L91" s="158"/>
      <c r="M91" s="65">
        <v>44911</v>
      </c>
      <c r="N91" s="1138" t="str">
        <f t="shared" ca="1" si="6"/>
        <v>FINALIZADO</v>
      </c>
      <c r="O91" s="921" t="str">
        <f t="shared" si="7"/>
        <v>VARIABLE</v>
      </c>
      <c r="P91" s="175"/>
      <c r="Q91" s="175"/>
      <c r="R91" s="175"/>
      <c r="S91" s="175"/>
      <c r="T91" s="951" t="str">
        <f>O91</f>
        <v>VARIABLE</v>
      </c>
      <c r="U91" s="175"/>
      <c r="V91" s="175"/>
      <c r="W91" s="175"/>
      <c r="X91" s="175"/>
      <c r="Y91" s="175"/>
      <c r="Z91" s="916" t="s">
        <v>552</v>
      </c>
      <c r="AA91" s="49" t="s">
        <v>551</v>
      </c>
      <c r="AB91" s="39">
        <v>652913566</v>
      </c>
      <c r="AC91" s="704" t="s">
        <v>552</v>
      </c>
      <c r="AD91" s="49" t="s">
        <v>551</v>
      </c>
      <c r="AE91" s="74">
        <v>652913566</v>
      </c>
      <c r="AF91" s="39" t="s">
        <v>551</v>
      </c>
      <c r="AG91" s="34" t="s">
        <v>552</v>
      </c>
      <c r="AH91" s="39">
        <v>652913566</v>
      </c>
    </row>
    <row r="92" spans="2:34" ht="18" customHeight="1">
      <c r="B92" s="67" t="s">
        <v>1079</v>
      </c>
      <c r="C92" s="197" t="s">
        <v>837</v>
      </c>
      <c r="D92" s="1134" t="s">
        <v>838</v>
      </c>
      <c r="E92" s="1134" t="s">
        <v>947</v>
      </c>
      <c r="F92" s="1135" t="s">
        <v>948</v>
      </c>
      <c r="G92" s="1135" t="s">
        <v>788</v>
      </c>
      <c r="H92" s="1136" t="s">
        <v>798</v>
      </c>
      <c r="I92" s="160" t="s">
        <v>165</v>
      </c>
      <c r="J92" s="200">
        <v>44589</v>
      </c>
      <c r="K92" s="158">
        <v>44593</v>
      </c>
      <c r="L92" s="158"/>
      <c r="M92" s="65">
        <v>44957</v>
      </c>
      <c r="N92" s="1138" t="str">
        <f t="shared" ca="1" si="6"/>
        <v>FINALIZADO</v>
      </c>
      <c r="O92" s="921" t="str">
        <f t="shared" si="7"/>
        <v>VARIABLE</v>
      </c>
      <c r="P92" s="175"/>
      <c r="Q92" s="941" t="str">
        <f>O92</f>
        <v>VARIABLE</v>
      </c>
      <c r="R92" s="175"/>
      <c r="S92" s="175"/>
      <c r="T92" s="175"/>
      <c r="U92" s="175"/>
      <c r="V92" s="175"/>
      <c r="W92" s="175"/>
      <c r="X92" s="175"/>
      <c r="Y92" s="175"/>
      <c r="Z92" s="916" t="s">
        <v>949</v>
      </c>
      <c r="AA92" s="33" t="s">
        <v>950</v>
      </c>
      <c r="AB92" s="33">
        <v>928697540</v>
      </c>
      <c r="AC92" s="704" t="s">
        <v>951</v>
      </c>
      <c r="AD92" s="33" t="s">
        <v>952</v>
      </c>
      <c r="AE92" s="74">
        <v>382697540</v>
      </c>
      <c r="AF92" s="33" t="s">
        <v>953</v>
      </c>
      <c r="AG92" s="34" t="s">
        <v>949</v>
      </c>
      <c r="AH92" s="33">
        <v>928697540</v>
      </c>
    </row>
    <row r="93" spans="2:34" ht="21.75" customHeight="1">
      <c r="B93" s="68" t="s">
        <v>1080</v>
      </c>
      <c r="C93" s="201" t="s">
        <v>1081</v>
      </c>
      <c r="D93" s="202" t="s">
        <v>842</v>
      </c>
      <c r="E93" s="203" t="s">
        <v>1061</v>
      </c>
      <c r="F93" s="204" t="s">
        <v>1062</v>
      </c>
      <c r="G93" s="205" t="s">
        <v>788</v>
      </c>
      <c r="H93" s="206" t="s">
        <v>798</v>
      </c>
      <c r="I93" s="207" t="s">
        <v>165</v>
      </c>
      <c r="J93" s="208">
        <v>44586</v>
      </c>
      <c r="K93" s="208">
        <v>44588</v>
      </c>
      <c r="L93" s="208"/>
      <c r="M93" s="208">
        <v>44953</v>
      </c>
      <c r="N93" s="1156" t="str">
        <f t="shared" ca="1" si="6"/>
        <v>FINALIZADO</v>
      </c>
      <c r="O93" s="924" t="str">
        <f t="shared" si="7"/>
        <v>VARIABLE</v>
      </c>
      <c r="P93" s="205"/>
      <c r="Q93" s="205"/>
      <c r="R93" s="205"/>
      <c r="S93" s="206"/>
      <c r="T93" s="205"/>
      <c r="U93" s="205"/>
      <c r="V93" s="205"/>
      <c r="W93" s="205"/>
      <c r="X93" s="205"/>
      <c r="Y93" s="205"/>
      <c r="Z93" s="916" t="s">
        <v>1063</v>
      </c>
      <c r="AA93" s="54" t="s">
        <v>1064</v>
      </c>
      <c r="AB93" s="54">
        <v>922102107</v>
      </c>
      <c r="AC93" s="704" t="s">
        <v>1065</v>
      </c>
      <c r="AD93" s="54" t="s">
        <v>1064</v>
      </c>
      <c r="AE93" s="74">
        <v>922102107</v>
      </c>
      <c r="AF93" s="54" t="s">
        <v>1064</v>
      </c>
      <c r="AG93" s="34" t="s">
        <v>1065</v>
      </c>
      <c r="AH93" s="54">
        <v>928260020</v>
      </c>
    </row>
    <row r="94" spans="2:34" ht="17.25" customHeight="1">
      <c r="B94" s="77" t="s">
        <v>1082</v>
      </c>
      <c r="C94" s="166" t="s">
        <v>825</v>
      </c>
      <c r="D94" s="166" t="s">
        <v>884</v>
      </c>
      <c r="E94" s="209" t="s">
        <v>885</v>
      </c>
      <c r="F94" s="172" t="s">
        <v>886</v>
      </c>
      <c r="G94" s="1157" t="s">
        <v>788</v>
      </c>
      <c r="H94" s="210">
        <v>490</v>
      </c>
      <c r="I94" s="210">
        <f>H94*1.07</f>
        <v>524.30000000000007</v>
      </c>
      <c r="J94" s="187">
        <v>44592</v>
      </c>
      <c r="K94" s="187">
        <v>44593</v>
      </c>
      <c r="L94" s="187"/>
      <c r="M94" s="211">
        <v>44958</v>
      </c>
      <c r="N94" s="1158" t="str">
        <f t="shared" ca="1" si="6"/>
        <v>FINALIZADO</v>
      </c>
      <c r="O94" s="796">
        <f t="shared" si="7"/>
        <v>524.30000000000007</v>
      </c>
      <c r="P94" s="796">
        <f>O94/2</f>
        <v>262.15000000000003</v>
      </c>
      <c r="Q94" s="953"/>
      <c r="R94" s="796"/>
      <c r="S94" s="796">
        <f>O94/2</f>
        <v>262.15000000000003</v>
      </c>
      <c r="T94" s="796"/>
      <c r="U94" s="796"/>
      <c r="V94" s="796"/>
      <c r="W94" s="796"/>
      <c r="X94" s="796"/>
      <c r="Y94" s="796"/>
      <c r="Z94" s="916" t="s">
        <v>887</v>
      </c>
      <c r="AA94" s="73" t="s">
        <v>888</v>
      </c>
      <c r="AB94" s="74">
        <v>638903386</v>
      </c>
      <c r="AC94" s="704" t="s">
        <v>887</v>
      </c>
      <c r="AD94" s="73" t="s">
        <v>888</v>
      </c>
      <c r="AE94" s="74">
        <v>638903386</v>
      </c>
      <c r="AF94" s="73" t="s">
        <v>888</v>
      </c>
      <c r="AG94" s="34" t="s">
        <v>887</v>
      </c>
      <c r="AH94" s="74">
        <v>638903386</v>
      </c>
    </row>
    <row r="95" spans="2:34" ht="17.25" customHeight="1">
      <c r="B95" s="32" t="s">
        <v>1083</v>
      </c>
      <c r="C95" s="213" t="s">
        <v>1014</v>
      </c>
      <c r="D95" s="213" t="s">
        <v>1084</v>
      </c>
      <c r="E95" s="214" t="s">
        <v>1023</v>
      </c>
      <c r="F95" s="173" t="s">
        <v>1024</v>
      </c>
      <c r="G95" s="1155" t="s">
        <v>788</v>
      </c>
      <c r="H95" s="215">
        <v>14998</v>
      </c>
      <c r="I95" s="215">
        <f>+(H95*1.07)/4</f>
        <v>4011.9650000000001</v>
      </c>
      <c r="J95" s="216">
        <v>44595</v>
      </c>
      <c r="K95" s="216">
        <v>44595</v>
      </c>
      <c r="L95" s="216"/>
      <c r="M95" s="217">
        <v>44729</v>
      </c>
      <c r="N95" s="1159" t="str">
        <f t="shared" ca="1" si="6"/>
        <v>FINALIZADO</v>
      </c>
      <c r="O95" s="925">
        <f t="shared" si="7"/>
        <v>4011.9650000000001</v>
      </c>
      <c r="P95" s="949"/>
      <c r="Q95" s="954"/>
      <c r="R95" s="949"/>
      <c r="S95" s="949"/>
      <c r="T95" s="949"/>
      <c r="U95" s="949"/>
      <c r="V95" s="949"/>
      <c r="W95" s="949"/>
      <c r="X95" s="949"/>
      <c r="Y95" s="949"/>
      <c r="Z95" s="916" t="s">
        <v>1025</v>
      </c>
      <c r="AA95" s="60" t="s">
        <v>1026</v>
      </c>
      <c r="AB95" s="136">
        <v>637895712</v>
      </c>
      <c r="AC95" s="704" t="s">
        <v>1025</v>
      </c>
      <c r="AD95" s="60" t="s">
        <v>1026</v>
      </c>
      <c r="AE95" s="74">
        <v>637895712</v>
      </c>
      <c r="AF95" s="60" t="s">
        <v>1027</v>
      </c>
      <c r="AG95" s="34" t="s">
        <v>1025</v>
      </c>
      <c r="AH95" s="136">
        <v>637895712</v>
      </c>
    </row>
    <row r="96" spans="2:34" ht="26.25">
      <c r="B96" s="32" t="s">
        <v>1085</v>
      </c>
      <c r="C96" s="176" t="s">
        <v>837</v>
      </c>
      <c r="D96" s="176" t="s">
        <v>1086</v>
      </c>
      <c r="E96" s="159" t="s">
        <v>1031</v>
      </c>
      <c r="F96" s="163" t="s">
        <v>628</v>
      </c>
      <c r="G96" s="1135" t="s">
        <v>788</v>
      </c>
      <c r="H96" s="160">
        <f>160*71</f>
        <v>11360</v>
      </c>
      <c r="I96" s="160">
        <f>+(H96*1.07)/3.5</f>
        <v>3472.9142857142861</v>
      </c>
      <c r="J96" s="158">
        <v>44620</v>
      </c>
      <c r="K96" s="158">
        <v>44622</v>
      </c>
      <c r="L96" s="158"/>
      <c r="M96" s="168">
        <v>44726</v>
      </c>
      <c r="N96" s="1138" t="str">
        <f t="shared" ca="1" si="6"/>
        <v>FINALIZADO</v>
      </c>
      <c r="O96" s="921">
        <f t="shared" si="7"/>
        <v>3472.9142857142861</v>
      </c>
      <c r="P96" s="927"/>
      <c r="Q96" s="927">
        <f>+O96</f>
        <v>3472.9142857142861</v>
      </c>
      <c r="R96" s="927"/>
      <c r="S96" s="927"/>
      <c r="T96" s="927"/>
      <c r="U96" s="927"/>
      <c r="V96" s="927"/>
      <c r="W96" s="927"/>
      <c r="X96" s="927"/>
      <c r="Y96" s="927"/>
      <c r="Z96" s="916" t="s">
        <v>633</v>
      </c>
      <c r="AA96" s="55" t="s">
        <v>635</v>
      </c>
      <c r="AB96" s="33">
        <v>928224838</v>
      </c>
      <c r="AC96" s="704" t="s">
        <v>636</v>
      </c>
      <c r="AD96" s="55" t="s">
        <v>638</v>
      </c>
      <c r="AE96" s="74">
        <v>928224838</v>
      </c>
      <c r="AF96" s="55" t="s">
        <v>1031</v>
      </c>
      <c r="AG96" s="34" t="s">
        <v>639</v>
      </c>
      <c r="AH96" s="305" t="s">
        <v>1032</v>
      </c>
    </row>
    <row r="97" spans="2:34" ht="29.25" customHeight="1">
      <c r="B97" s="32" t="s">
        <v>1087</v>
      </c>
      <c r="C97" s="176" t="s">
        <v>104</v>
      </c>
      <c r="D97" s="1133" t="s">
        <v>894</v>
      </c>
      <c r="E97" s="159" t="s">
        <v>786</v>
      </c>
      <c r="F97" s="163" t="s">
        <v>787</v>
      </c>
      <c r="G97" s="1135" t="s">
        <v>788</v>
      </c>
      <c r="H97" s="160">
        <v>691.67</v>
      </c>
      <c r="I97" s="160">
        <v>691.67</v>
      </c>
      <c r="J97" s="158">
        <v>44594</v>
      </c>
      <c r="K97" s="158">
        <v>44603</v>
      </c>
      <c r="L97" s="158"/>
      <c r="M97" s="168">
        <v>44967</v>
      </c>
      <c r="N97" s="1138" t="str">
        <f t="shared" ca="1" si="6"/>
        <v>FINALIZADO</v>
      </c>
      <c r="O97" s="921">
        <v>691.67</v>
      </c>
      <c r="P97" s="927">
        <v>691.67</v>
      </c>
      <c r="Q97" s="941"/>
      <c r="R97" s="927"/>
      <c r="S97" s="927"/>
      <c r="T97" s="927"/>
      <c r="U97" s="927"/>
      <c r="V97" s="927"/>
      <c r="W97" s="927"/>
      <c r="X97" s="927"/>
      <c r="Y97" s="927"/>
      <c r="Z97" s="916" t="s">
        <v>789</v>
      </c>
      <c r="AA97" s="55" t="s">
        <v>156</v>
      </c>
      <c r="AB97" s="33">
        <v>922285820</v>
      </c>
      <c r="AC97" s="704" t="s">
        <v>790</v>
      </c>
      <c r="AD97" s="55" t="s">
        <v>791</v>
      </c>
      <c r="AE97" s="74">
        <v>922285820</v>
      </c>
      <c r="AF97" s="55" t="s">
        <v>792</v>
      </c>
      <c r="AG97" s="34" t="s">
        <v>793</v>
      </c>
      <c r="AH97" s="33">
        <v>922285820</v>
      </c>
    </row>
    <row r="98" spans="2:34" ht="17.25" customHeight="1">
      <c r="B98" s="32" t="s">
        <v>1088</v>
      </c>
      <c r="C98" s="176" t="s">
        <v>1089</v>
      </c>
      <c r="D98" s="176" t="s">
        <v>1090</v>
      </c>
      <c r="E98" s="159" t="s">
        <v>805</v>
      </c>
      <c r="F98" s="163" t="s">
        <v>806</v>
      </c>
      <c r="G98" s="1135" t="s">
        <v>788</v>
      </c>
      <c r="H98" s="160">
        <f>279.3*12</f>
        <v>3351.6000000000004</v>
      </c>
      <c r="I98" s="160">
        <f>H98*1.07</f>
        <v>3586.2120000000004</v>
      </c>
      <c r="J98" s="158">
        <v>44617</v>
      </c>
      <c r="K98" s="158">
        <v>44616</v>
      </c>
      <c r="L98" s="158"/>
      <c r="M98" s="168">
        <v>44981</v>
      </c>
      <c r="N98" s="1138" t="str">
        <f t="shared" ca="1" si="6"/>
        <v>FINALIZADO</v>
      </c>
      <c r="O98" s="921">
        <f>I98</f>
        <v>3586.2120000000004</v>
      </c>
      <c r="P98" s="927"/>
      <c r="Q98" s="941"/>
      <c r="R98" s="927"/>
      <c r="S98" s="927"/>
      <c r="T98" s="927"/>
      <c r="U98" s="927"/>
      <c r="V98" s="921">
        <f>O98</f>
        <v>3586.2120000000004</v>
      </c>
      <c r="W98" s="927"/>
      <c r="X98" s="927"/>
      <c r="Y98" s="927"/>
      <c r="Z98" s="916" t="s">
        <v>1091</v>
      </c>
      <c r="AA98" s="55" t="s">
        <v>807</v>
      </c>
      <c r="AB98" s="69">
        <v>627207375</v>
      </c>
      <c r="AC98" s="704"/>
      <c r="AD98" s="55"/>
      <c r="AE98" s="74"/>
      <c r="AF98" s="55"/>
      <c r="AG98" s="34"/>
      <c r="AH98" s="33"/>
    </row>
    <row r="99" spans="2:34" ht="21.75" customHeight="1">
      <c r="B99" s="32" t="s">
        <v>1092</v>
      </c>
      <c r="C99" s="176" t="s">
        <v>104</v>
      </c>
      <c r="D99" s="176" t="s">
        <v>1093</v>
      </c>
      <c r="E99" s="218" t="s">
        <v>476</v>
      </c>
      <c r="F99" s="170" t="s">
        <v>475</v>
      </c>
      <c r="G99" s="1160" t="s">
        <v>788</v>
      </c>
      <c r="H99" s="219">
        <v>2664.3</v>
      </c>
      <c r="I99" s="219">
        <v>2664.3</v>
      </c>
      <c r="J99" s="208">
        <v>44601</v>
      </c>
      <c r="K99" s="208">
        <v>44599</v>
      </c>
      <c r="L99" s="208"/>
      <c r="M99" s="220">
        <v>44651</v>
      </c>
      <c r="N99" s="1156" t="str">
        <f t="shared" ca="1" si="6"/>
        <v>FINALIZADO</v>
      </c>
      <c r="O99" s="924">
        <v>2664.3</v>
      </c>
      <c r="P99" s="932">
        <v>2664.3</v>
      </c>
      <c r="Q99" s="955"/>
      <c r="R99" s="932"/>
      <c r="S99" s="932"/>
      <c r="T99" s="932"/>
      <c r="U99" s="932"/>
      <c r="V99" s="932"/>
      <c r="W99" s="932"/>
      <c r="X99" s="932"/>
      <c r="Y99" s="932"/>
      <c r="Z99" s="916" t="s">
        <v>1094</v>
      </c>
      <c r="AA99" s="10"/>
      <c r="AB99" s="10"/>
      <c r="AC99" s="704"/>
      <c r="AD99" s="54"/>
      <c r="AE99" s="74"/>
      <c r="AF99" s="54"/>
      <c r="AG99" s="34"/>
      <c r="AH99" s="69"/>
    </row>
    <row r="100" spans="2:34" ht="36">
      <c r="B100" s="131" t="s">
        <v>1095</v>
      </c>
      <c r="C100" s="167" t="s">
        <v>825</v>
      </c>
      <c r="D100" s="198" t="s">
        <v>1096</v>
      </c>
      <c r="E100" s="198" t="s">
        <v>1097</v>
      </c>
      <c r="F100" s="199" t="s">
        <v>189</v>
      </c>
      <c r="G100" s="42" t="s">
        <v>1098</v>
      </c>
      <c r="H100" s="64"/>
      <c r="I100" s="222"/>
      <c r="J100" s="187"/>
      <c r="K100" s="187"/>
      <c r="L100" s="187"/>
      <c r="M100" s="223"/>
      <c r="N100" s="1158"/>
      <c r="O100" s="796"/>
      <c r="P100" s="796"/>
      <c r="Q100" s="956"/>
      <c r="R100" s="957"/>
      <c r="S100" s="796"/>
      <c r="T100" s="796"/>
      <c r="U100" s="796"/>
      <c r="V100" s="796"/>
      <c r="W100" s="796"/>
      <c r="X100" s="796"/>
      <c r="Y100" s="796"/>
      <c r="Z100" s="916"/>
      <c r="AA100" s="2"/>
      <c r="AB100" s="12"/>
      <c r="AC100" s="704"/>
      <c r="AD100" s="73"/>
      <c r="AE100" s="74"/>
      <c r="AF100" s="73"/>
      <c r="AG100" s="34"/>
      <c r="AH100" s="74"/>
    </row>
    <row r="101" spans="2:34" ht="25.5">
      <c r="B101" s="32" t="s">
        <v>1099</v>
      </c>
      <c r="C101" s="201" t="s">
        <v>1089</v>
      </c>
      <c r="D101" s="224" t="s">
        <v>1100</v>
      </c>
      <c r="E101" s="225" t="s">
        <v>1101</v>
      </c>
      <c r="F101" s="226" t="s">
        <v>1102</v>
      </c>
      <c r="G101" s="226" t="s">
        <v>788</v>
      </c>
      <c r="H101" s="227">
        <v>195.71</v>
      </c>
      <c r="I101" s="227">
        <v>195.71</v>
      </c>
      <c r="J101" s="228">
        <v>44652</v>
      </c>
      <c r="K101" s="229">
        <v>44652</v>
      </c>
      <c r="L101" s="230"/>
      <c r="M101" s="228">
        <v>45017</v>
      </c>
      <c r="N101" s="1161" t="str">
        <f t="shared" ref="N101:N112" ca="1" si="8">IF(M101&lt;=$C$2,"FINALIZADO","EN CURSO")</f>
        <v>FINALIZADO</v>
      </c>
      <c r="O101" s="926">
        <v>195.71</v>
      </c>
      <c r="P101" s="958"/>
      <c r="Q101" s="958"/>
      <c r="R101" s="958"/>
      <c r="S101" s="958"/>
      <c r="T101" s="958"/>
      <c r="U101" s="958"/>
      <c r="V101" s="933">
        <f>I101</f>
        <v>195.71</v>
      </c>
      <c r="W101" s="958"/>
      <c r="X101" s="958"/>
      <c r="Y101" s="958"/>
      <c r="Z101" s="916" t="s">
        <v>1103</v>
      </c>
      <c r="AA101" s="76" t="s">
        <v>1104</v>
      </c>
      <c r="AB101" s="9">
        <v>615230368</v>
      </c>
      <c r="AC101" s="704"/>
      <c r="AD101" s="9"/>
      <c r="AE101" s="74"/>
      <c r="AF101" s="9"/>
      <c r="AG101" s="34"/>
      <c r="AH101" s="9"/>
    </row>
    <row r="102" spans="2:34" ht="19.5" customHeight="1">
      <c r="B102" s="77" t="s">
        <v>1105</v>
      </c>
      <c r="C102" s="231" t="s">
        <v>1089</v>
      </c>
      <c r="D102" s="231" t="s">
        <v>1106</v>
      </c>
      <c r="E102" s="232" t="s">
        <v>1107</v>
      </c>
      <c r="F102" s="233" t="s">
        <v>1108</v>
      </c>
      <c r="G102" s="233" t="s">
        <v>788</v>
      </c>
      <c r="H102" s="234">
        <v>394.8</v>
      </c>
      <c r="I102" s="235">
        <v>43.76</v>
      </c>
      <c r="J102" s="236">
        <v>44650</v>
      </c>
      <c r="K102" s="237">
        <v>44650</v>
      </c>
      <c r="L102" s="216"/>
      <c r="M102" s="237">
        <v>45014</v>
      </c>
      <c r="N102" s="1162" t="str">
        <f t="shared" ca="1" si="8"/>
        <v>FINALIZADO</v>
      </c>
      <c r="O102" s="924">
        <f>I102</f>
        <v>43.76</v>
      </c>
      <c r="P102" s="959"/>
      <c r="Q102" s="959"/>
      <c r="R102" s="959"/>
      <c r="S102" s="959"/>
      <c r="T102" s="959"/>
      <c r="U102" s="959"/>
      <c r="V102" s="934">
        <f>O102</f>
        <v>43.76</v>
      </c>
      <c r="W102" s="959"/>
      <c r="X102" s="959"/>
      <c r="Y102" s="959"/>
      <c r="Z102" s="916" t="s">
        <v>1109</v>
      </c>
      <c r="AA102" s="78" t="s">
        <v>812</v>
      </c>
      <c r="AB102" s="53">
        <v>618749859</v>
      </c>
      <c r="AC102" s="704" t="s">
        <v>1110</v>
      </c>
      <c r="AD102" s="10"/>
      <c r="AE102" s="74">
        <v>900112365</v>
      </c>
      <c r="AF102" s="10"/>
      <c r="AG102" s="34"/>
      <c r="AH102" s="10"/>
    </row>
    <row r="103" spans="2:34" ht="15">
      <c r="B103" s="32" t="s">
        <v>1111</v>
      </c>
      <c r="C103" s="176" t="s">
        <v>104</v>
      </c>
      <c r="D103" s="1139" t="s">
        <v>855</v>
      </c>
      <c r="E103" s="159" t="s">
        <v>1112</v>
      </c>
      <c r="F103" s="163" t="s">
        <v>1113</v>
      </c>
      <c r="G103" s="1135" t="s">
        <v>788</v>
      </c>
      <c r="H103" s="177">
        <v>998.52</v>
      </c>
      <c r="I103" s="177">
        <v>998.52</v>
      </c>
      <c r="J103" s="168">
        <v>44679</v>
      </c>
      <c r="K103" s="168">
        <v>44682</v>
      </c>
      <c r="L103" s="158"/>
      <c r="M103" s="168">
        <v>45047</v>
      </c>
      <c r="N103" s="1162" t="str">
        <f t="shared" ca="1" si="8"/>
        <v>FINALIZADO</v>
      </c>
      <c r="O103" s="927">
        <f>+I103</f>
        <v>998.52</v>
      </c>
      <c r="P103" s="175"/>
      <c r="Q103" s="175"/>
      <c r="R103" s="175"/>
      <c r="S103" s="175"/>
      <c r="T103" s="175"/>
      <c r="U103" s="175"/>
      <c r="V103" s="927"/>
      <c r="W103" s="175"/>
      <c r="X103" s="175"/>
      <c r="Y103" s="175"/>
      <c r="Z103" s="916" t="s">
        <v>1114</v>
      </c>
      <c r="AA103" s="79" t="s">
        <v>1115</v>
      </c>
      <c r="AB103" s="80">
        <v>911950197</v>
      </c>
      <c r="AC103" s="704" t="s">
        <v>1116</v>
      </c>
      <c r="AD103" s="37" t="s">
        <v>1117</v>
      </c>
      <c r="AE103" s="74">
        <v>637412800</v>
      </c>
      <c r="AF103" s="37"/>
      <c r="AG103" s="34"/>
      <c r="AH103" s="37"/>
    </row>
    <row r="104" spans="2:34" ht="21.75" customHeight="1">
      <c r="B104" s="77" t="s">
        <v>1118</v>
      </c>
      <c r="C104" s="197" t="s">
        <v>670</v>
      </c>
      <c r="D104" s="3" t="s">
        <v>1119</v>
      </c>
      <c r="E104" s="238" t="s">
        <v>1120</v>
      </c>
      <c r="F104" s="239" t="s">
        <v>1121</v>
      </c>
      <c r="G104" s="239" t="s">
        <v>788</v>
      </c>
      <c r="H104" s="1163" t="s">
        <v>798</v>
      </c>
      <c r="I104" s="240" t="s">
        <v>165</v>
      </c>
      <c r="J104" s="695">
        <v>44670</v>
      </c>
      <c r="K104" s="241">
        <v>44661</v>
      </c>
      <c r="L104" s="158"/>
      <c r="M104" s="241">
        <v>45025</v>
      </c>
      <c r="N104" s="1164" t="str">
        <f t="shared" ca="1" si="8"/>
        <v>FINALIZADO</v>
      </c>
      <c r="O104" s="928">
        <v>15000</v>
      </c>
      <c r="P104" s="960"/>
      <c r="Q104" s="960"/>
      <c r="R104" s="961">
        <v>15000</v>
      </c>
      <c r="S104" s="960"/>
      <c r="T104" s="960"/>
      <c r="U104" s="233"/>
      <c r="V104" s="962"/>
      <c r="W104" s="233"/>
      <c r="X104" s="233"/>
      <c r="Y104" s="233"/>
      <c r="Z104" s="916" t="s">
        <v>1122</v>
      </c>
      <c r="AA104" s="81" t="s">
        <v>1120</v>
      </c>
      <c r="AB104" s="82">
        <v>653668223</v>
      </c>
      <c r="AC104" s="704" t="s">
        <v>1122</v>
      </c>
      <c r="AD104" s="82" t="s">
        <v>1120</v>
      </c>
      <c r="AE104" s="74">
        <v>653668223</v>
      </c>
      <c r="AF104" s="82" t="s">
        <v>1120</v>
      </c>
      <c r="AG104" s="34" t="s">
        <v>1122</v>
      </c>
      <c r="AH104" s="82">
        <v>653668223</v>
      </c>
    </row>
    <row r="105" spans="2:34" ht="18" customHeight="1">
      <c r="B105" s="77" t="s">
        <v>1123</v>
      </c>
      <c r="C105" s="197" t="s">
        <v>670</v>
      </c>
      <c r="D105" s="3" t="s">
        <v>1124</v>
      </c>
      <c r="E105" s="238" t="s">
        <v>1125</v>
      </c>
      <c r="F105" s="239" t="s">
        <v>1126</v>
      </c>
      <c r="G105" s="239" t="s">
        <v>788</v>
      </c>
      <c r="H105" s="1163" t="s">
        <v>798</v>
      </c>
      <c r="I105" s="240" t="s">
        <v>165</v>
      </c>
      <c r="J105" s="242">
        <v>44682</v>
      </c>
      <c r="K105" s="243">
        <v>44682</v>
      </c>
      <c r="L105" s="158"/>
      <c r="M105" s="243">
        <v>45047</v>
      </c>
      <c r="N105" s="1165" t="str">
        <f t="shared" ca="1" si="8"/>
        <v>FINALIZADO</v>
      </c>
      <c r="O105" s="929" t="s">
        <v>165</v>
      </c>
      <c r="P105" s="239" t="s">
        <v>200</v>
      </c>
      <c r="Q105" s="239"/>
      <c r="R105" s="961">
        <v>15000</v>
      </c>
      <c r="S105" s="239"/>
      <c r="T105" s="239"/>
      <c r="U105" s="299"/>
      <c r="V105" s="299"/>
      <c r="W105" s="299"/>
      <c r="X105" s="299"/>
      <c r="Y105" s="299"/>
      <c r="Z105" s="916"/>
      <c r="AA105" s="83"/>
      <c r="AB105" s="12"/>
      <c r="AC105" s="704"/>
      <c r="AD105" s="12"/>
      <c r="AE105" s="74"/>
      <c r="AF105" s="12"/>
      <c r="AG105" s="34"/>
      <c r="AH105" s="12"/>
    </row>
    <row r="106" spans="2:34" ht="28.5" customHeight="1">
      <c r="B106" s="32" t="s">
        <v>1127</v>
      </c>
      <c r="C106" s="244" t="s">
        <v>104</v>
      </c>
      <c r="D106" s="245" t="s">
        <v>858</v>
      </c>
      <c r="E106" s="245" t="s">
        <v>859</v>
      </c>
      <c r="F106" s="175" t="s">
        <v>265</v>
      </c>
      <c r="G106" s="1" t="s">
        <v>788</v>
      </c>
      <c r="H106" s="177">
        <v>519</v>
      </c>
      <c r="I106" s="160">
        <v>555.33000000000004</v>
      </c>
      <c r="J106" s="158">
        <v>44735</v>
      </c>
      <c r="K106" s="158">
        <v>44735</v>
      </c>
      <c r="L106" s="158"/>
      <c r="M106" s="161">
        <v>44896</v>
      </c>
      <c r="N106" s="1138" t="str">
        <f t="shared" ca="1" si="8"/>
        <v>FINALIZADO</v>
      </c>
      <c r="O106" s="921">
        <v>555.33000000000004</v>
      </c>
      <c r="P106" s="921">
        <v>555.33000000000004</v>
      </c>
      <c r="Q106" s="941"/>
      <c r="R106" s="927"/>
      <c r="S106" s="927"/>
      <c r="T106" s="927"/>
      <c r="U106" s="927"/>
      <c r="V106" s="927"/>
      <c r="W106" s="927"/>
      <c r="X106" s="927"/>
      <c r="Y106" s="927"/>
      <c r="Z106" s="916" t="s">
        <v>269</v>
      </c>
      <c r="AA106" s="36" t="s">
        <v>271</v>
      </c>
      <c r="AB106" s="35" t="s">
        <v>860</v>
      </c>
      <c r="AC106" s="704" t="s">
        <v>272</v>
      </c>
      <c r="AD106" s="33" t="s">
        <v>273</v>
      </c>
      <c r="AE106" s="74">
        <v>928624920</v>
      </c>
      <c r="AF106" s="33" t="s">
        <v>274</v>
      </c>
      <c r="AG106" s="34" t="s">
        <v>275</v>
      </c>
      <c r="AH106" s="35" t="s">
        <v>270</v>
      </c>
    </row>
    <row r="107" spans="2:34" ht="28.5">
      <c r="B107" s="77" t="s">
        <v>1128</v>
      </c>
      <c r="C107" s="176" t="s">
        <v>825</v>
      </c>
      <c r="D107" s="245" t="s">
        <v>1129</v>
      </c>
      <c r="E107" s="246" t="s">
        <v>925</v>
      </c>
      <c r="F107" s="205" t="s">
        <v>247</v>
      </c>
      <c r="G107" s="1166" t="s">
        <v>788</v>
      </c>
      <c r="H107" s="206">
        <v>2622.5</v>
      </c>
      <c r="I107" s="219">
        <f>+H107*1.07</f>
        <v>2806.0750000000003</v>
      </c>
      <c r="J107" s="208">
        <v>44735</v>
      </c>
      <c r="K107" s="208">
        <v>44743</v>
      </c>
      <c r="L107" s="208"/>
      <c r="M107" s="247">
        <v>44911</v>
      </c>
      <c r="N107" s="1138" t="str">
        <f t="shared" ca="1" si="8"/>
        <v>FINALIZADO</v>
      </c>
      <c r="O107" s="921">
        <v>2806.0750000000003</v>
      </c>
      <c r="P107" s="927">
        <f>(P69/$O$69)*$O$107</f>
        <v>682.93285000000003</v>
      </c>
      <c r="Q107" s="927">
        <f>(Q69/$O$69)*$O$107</f>
        <v>554.13160000000005</v>
      </c>
      <c r="R107" s="927">
        <f>(R69/$O$69)*$O$107</f>
        <v>554.13160000000005</v>
      </c>
      <c r="S107" s="927">
        <f>(S69/$O$69)*$O$107</f>
        <v>657.17260000000022</v>
      </c>
      <c r="T107" s="927">
        <f>(T69/$O$69)*$O$107</f>
        <v>554.13160000000005</v>
      </c>
      <c r="U107" s="927"/>
      <c r="V107" s="927"/>
      <c r="W107" s="927"/>
      <c r="X107" s="927"/>
      <c r="Y107" s="927"/>
      <c r="Z107" s="916" t="s">
        <v>250</v>
      </c>
      <c r="AA107" s="39" t="s">
        <v>251</v>
      </c>
      <c r="AB107" s="35" t="s">
        <v>984</v>
      </c>
      <c r="AC107" s="704" t="s">
        <v>253</v>
      </c>
      <c r="AD107" s="33" t="s">
        <v>254</v>
      </c>
      <c r="AE107" s="74">
        <v>922237630</v>
      </c>
      <c r="AF107" s="33" t="s">
        <v>529</v>
      </c>
      <c r="AG107" s="34" t="s">
        <v>37</v>
      </c>
      <c r="AH107" s="35" t="s">
        <v>528</v>
      </c>
    </row>
    <row r="108" spans="2:34" ht="31.5" customHeight="1">
      <c r="B108" s="77" t="s">
        <v>1130</v>
      </c>
      <c r="C108" s="244" t="s">
        <v>784</v>
      </c>
      <c r="D108" s="1167" t="s">
        <v>785</v>
      </c>
      <c r="E108" s="209" t="s">
        <v>786</v>
      </c>
      <c r="F108" s="172" t="s">
        <v>787</v>
      </c>
      <c r="G108" s="2" t="s">
        <v>788</v>
      </c>
      <c r="H108" s="248">
        <v>3929.08</v>
      </c>
      <c r="I108" s="210">
        <f>+H108</f>
        <v>3929.08</v>
      </c>
      <c r="J108" s="187">
        <v>44733</v>
      </c>
      <c r="K108" s="249">
        <v>44733</v>
      </c>
      <c r="L108" s="187"/>
      <c r="M108" s="243">
        <v>45098</v>
      </c>
      <c r="N108" s="1138" t="str">
        <f t="shared" ca="1" si="8"/>
        <v>FINALIZADO</v>
      </c>
      <c r="O108" s="921">
        <v>3929.08</v>
      </c>
      <c r="P108" s="927"/>
      <c r="Q108" s="955"/>
      <c r="R108" s="932"/>
      <c r="S108" s="932"/>
      <c r="T108" s="932">
        <v>3929.08</v>
      </c>
      <c r="U108" s="932"/>
      <c r="V108" s="932"/>
      <c r="W108" s="932"/>
      <c r="X108" s="932"/>
      <c r="Y108" s="932"/>
      <c r="Z108" s="916" t="s">
        <v>789</v>
      </c>
      <c r="AA108" s="69" t="s">
        <v>156</v>
      </c>
      <c r="AB108" s="69">
        <v>922285820</v>
      </c>
      <c r="AC108" s="704" t="s">
        <v>790</v>
      </c>
      <c r="AD108" s="33" t="s">
        <v>791</v>
      </c>
      <c r="AE108" s="74">
        <v>922285820</v>
      </c>
      <c r="AF108" s="33" t="s">
        <v>792</v>
      </c>
      <c r="AG108" s="34" t="s">
        <v>793</v>
      </c>
      <c r="AH108" s="33">
        <v>922285820</v>
      </c>
    </row>
    <row r="109" spans="2:34" ht="28.5">
      <c r="B109" s="77" t="s">
        <v>1131</v>
      </c>
      <c r="C109" s="197" t="s">
        <v>670</v>
      </c>
      <c r="D109" s="250" t="s">
        <v>795</v>
      </c>
      <c r="E109" s="251" t="s">
        <v>796</v>
      </c>
      <c r="F109" s="252" t="s">
        <v>907</v>
      </c>
      <c r="G109" s="1168" t="s">
        <v>788</v>
      </c>
      <c r="H109" s="253" t="s">
        <v>798</v>
      </c>
      <c r="I109" s="253" t="s">
        <v>165</v>
      </c>
      <c r="J109" s="254">
        <v>44742</v>
      </c>
      <c r="K109" s="254">
        <v>44743</v>
      </c>
      <c r="L109" s="216"/>
      <c r="M109" s="254">
        <v>45107</v>
      </c>
      <c r="N109" s="1169" t="str">
        <f t="shared" ca="1" si="8"/>
        <v>FINALIZADO</v>
      </c>
      <c r="O109" s="930" t="s">
        <v>165</v>
      </c>
      <c r="P109" s="963"/>
      <c r="Q109" s="964"/>
      <c r="R109" s="929" t="s">
        <v>165</v>
      </c>
      <c r="S109" s="929"/>
      <c r="T109" s="929"/>
      <c r="U109" s="796"/>
      <c r="V109" s="796"/>
      <c r="W109" s="796"/>
      <c r="X109" s="796"/>
      <c r="Y109" s="796"/>
      <c r="Z109" s="916" t="s">
        <v>908</v>
      </c>
      <c r="AA109" s="41" t="s">
        <v>800</v>
      </c>
      <c r="AB109" s="13" t="s">
        <v>801</v>
      </c>
      <c r="AC109" s="704" t="s">
        <v>908</v>
      </c>
      <c r="AD109" s="85" t="s">
        <v>800</v>
      </c>
      <c r="AE109" s="13" t="s">
        <v>801</v>
      </c>
      <c r="AF109" s="33" t="s">
        <v>800</v>
      </c>
      <c r="AG109" s="34" t="s">
        <v>908</v>
      </c>
      <c r="AH109" s="35" t="s">
        <v>801</v>
      </c>
    </row>
    <row r="110" spans="2:34" ht="25.5">
      <c r="B110" s="77" t="s">
        <v>1132</v>
      </c>
      <c r="C110" s="244" t="s">
        <v>784</v>
      </c>
      <c r="D110" s="255" t="s">
        <v>1133</v>
      </c>
      <c r="E110" s="176" t="s">
        <v>1134</v>
      </c>
      <c r="F110" s="175" t="s">
        <v>1135</v>
      </c>
      <c r="G110" s="1" t="s">
        <v>788</v>
      </c>
      <c r="H110" s="177" t="s">
        <v>798</v>
      </c>
      <c r="I110" s="160">
        <v>877.4</v>
      </c>
      <c r="J110" s="168">
        <v>44749</v>
      </c>
      <c r="K110" s="168">
        <v>44749</v>
      </c>
      <c r="L110" s="158"/>
      <c r="M110" s="161">
        <v>45114</v>
      </c>
      <c r="N110" s="1138" t="str">
        <f t="shared" ca="1" si="8"/>
        <v>FINALIZADO</v>
      </c>
      <c r="O110" s="927">
        <v>877.4</v>
      </c>
      <c r="P110" s="965"/>
      <c r="Q110" s="299"/>
      <c r="R110" s="299"/>
      <c r="S110" s="299"/>
      <c r="T110" s="966">
        <v>877.4</v>
      </c>
      <c r="U110" s="299"/>
      <c r="V110" s="299"/>
      <c r="W110" s="299"/>
      <c r="X110" s="299"/>
      <c r="Y110" s="299"/>
      <c r="Z110" s="916" t="s">
        <v>1136</v>
      </c>
      <c r="AA110" s="84" t="s">
        <v>1137</v>
      </c>
      <c r="AB110" s="74">
        <v>922618926</v>
      </c>
      <c r="AC110" s="704"/>
      <c r="AD110" s="86"/>
      <c r="AE110" s="74"/>
      <c r="AF110" s="37"/>
      <c r="AG110" s="34"/>
      <c r="AH110" s="37"/>
    </row>
    <row r="111" spans="2:34" ht="28.5" customHeight="1">
      <c r="B111" s="77" t="s">
        <v>1138</v>
      </c>
      <c r="C111" s="244" t="s">
        <v>848</v>
      </c>
      <c r="D111" s="176" t="s">
        <v>1139</v>
      </c>
      <c r="E111" s="176" t="s">
        <v>850</v>
      </c>
      <c r="F111" s="175" t="s">
        <v>745</v>
      </c>
      <c r="G111" s="1" t="s">
        <v>788</v>
      </c>
      <c r="H111" s="177" t="s">
        <v>798</v>
      </c>
      <c r="I111" s="160" t="s">
        <v>165</v>
      </c>
      <c r="J111" s="168">
        <v>44809</v>
      </c>
      <c r="K111" s="168">
        <v>44816</v>
      </c>
      <c r="L111" s="158"/>
      <c r="M111" s="161">
        <v>45138</v>
      </c>
      <c r="N111" s="1138" t="str">
        <f t="shared" ca="1" si="8"/>
        <v>FINALIZADO</v>
      </c>
      <c r="O111" s="927" t="s">
        <v>165</v>
      </c>
      <c r="P111" s="965"/>
      <c r="Q111" s="299"/>
      <c r="R111" s="299"/>
      <c r="S111" s="299" t="str">
        <f>O111</f>
        <v>VARIABLE</v>
      </c>
      <c r="T111" s="966"/>
      <c r="U111" s="299"/>
      <c r="V111" s="299"/>
      <c r="W111" s="299"/>
      <c r="X111" s="299"/>
      <c r="Y111" s="299"/>
      <c r="Z111" s="917" t="s">
        <v>1140</v>
      </c>
      <c r="AA111" s="84" t="s">
        <v>1141</v>
      </c>
      <c r="AB111" s="13" t="s">
        <v>1142</v>
      </c>
      <c r="AC111" s="704" t="s">
        <v>1143</v>
      </c>
      <c r="AD111" s="86" t="s">
        <v>1144</v>
      </c>
      <c r="AE111" s="74">
        <v>606432270</v>
      </c>
      <c r="AF111" s="37" t="s">
        <v>1145</v>
      </c>
      <c r="AG111" s="34" t="s">
        <v>1143</v>
      </c>
      <c r="AH111" s="37" t="s">
        <v>1146</v>
      </c>
    </row>
    <row r="112" spans="2:34" ht="28.5" customHeight="1">
      <c r="B112" s="52" t="s">
        <v>1147</v>
      </c>
      <c r="C112" s="256" t="s">
        <v>27</v>
      </c>
      <c r="D112" s="201" t="s">
        <v>1148</v>
      </c>
      <c r="E112" s="201" t="s">
        <v>1149</v>
      </c>
      <c r="F112" s="151" t="s">
        <v>1150</v>
      </c>
      <c r="G112" s="1" t="s">
        <v>788</v>
      </c>
      <c r="H112" s="177">
        <f>8750</f>
        <v>8750</v>
      </c>
      <c r="I112" s="177">
        <f>+H112*1.07</f>
        <v>9362.5</v>
      </c>
      <c r="J112" s="168">
        <v>44896</v>
      </c>
      <c r="K112" s="168">
        <v>44896</v>
      </c>
      <c r="L112" s="158"/>
      <c r="M112" s="161">
        <v>45044</v>
      </c>
      <c r="N112" s="1138" t="str">
        <f t="shared" ca="1" si="8"/>
        <v>FINALIZADO</v>
      </c>
      <c r="O112" s="927">
        <f>I112</f>
        <v>9362.5</v>
      </c>
      <c r="P112" s="965"/>
      <c r="Q112" s="299"/>
      <c r="R112" s="299"/>
      <c r="S112" s="967"/>
      <c r="T112" s="299"/>
      <c r="U112" s="299"/>
      <c r="V112" s="299"/>
      <c r="W112" s="248">
        <v>9362.5</v>
      </c>
      <c r="X112" s="248"/>
      <c r="Y112" s="299"/>
      <c r="Z112" s="916"/>
      <c r="AA112" s="84" t="s">
        <v>193</v>
      </c>
      <c r="AB112" s="13">
        <v>928272722</v>
      </c>
      <c r="AC112" s="704" t="s">
        <v>1076</v>
      </c>
      <c r="AD112" s="86" t="s">
        <v>1151</v>
      </c>
      <c r="AE112" s="74">
        <v>928272722</v>
      </c>
      <c r="AF112" s="37" t="s">
        <v>197</v>
      </c>
      <c r="AG112" s="34" t="s">
        <v>196</v>
      </c>
      <c r="AH112" s="69">
        <v>928272722</v>
      </c>
    </row>
    <row r="113" spans="2:34" ht="36">
      <c r="B113" s="132" t="s">
        <v>1152</v>
      </c>
      <c r="C113" s="1170" t="s">
        <v>837</v>
      </c>
      <c r="D113" s="1170" t="s">
        <v>1030</v>
      </c>
      <c r="E113" s="1170" t="s">
        <v>1031</v>
      </c>
      <c r="F113" s="1171" t="s">
        <v>628</v>
      </c>
      <c r="G113" s="42" t="s">
        <v>1153</v>
      </c>
      <c r="H113" s="87" t="s">
        <v>1154</v>
      </c>
      <c r="I113" s="177"/>
      <c r="J113" s="88"/>
      <c r="K113" s="88"/>
      <c r="L113" s="158"/>
      <c r="M113" s="88"/>
      <c r="N113" s="1138"/>
      <c r="O113" s="921"/>
      <c r="P113" s="968"/>
      <c r="Q113" s="956"/>
      <c r="R113" s="957"/>
      <c r="S113" s="796"/>
      <c r="T113" s="796"/>
      <c r="U113" s="796"/>
      <c r="V113" s="796"/>
      <c r="W113" s="796"/>
      <c r="X113" s="796"/>
      <c r="Y113" s="796"/>
      <c r="Z113" s="916"/>
      <c r="AA113" s="73"/>
      <c r="AB113" s="74"/>
      <c r="AC113" s="704"/>
      <c r="AD113" s="89"/>
      <c r="AE113" s="74"/>
      <c r="AF113" s="90"/>
      <c r="AG113" s="34"/>
      <c r="AH113" s="91"/>
    </row>
    <row r="114" spans="2:34" ht="19.5" customHeight="1">
      <c r="B114" s="92" t="s">
        <v>1155</v>
      </c>
      <c r="C114" s="197" t="s">
        <v>670</v>
      </c>
      <c r="D114" s="1172" t="s">
        <v>1156</v>
      </c>
      <c r="E114" s="1172" t="s">
        <v>1157</v>
      </c>
      <c r="F114" s="257" t="s">
        <v>1158</v>
      </c>
      <c r="G114" s="257" t="s">
        <v>788</v>
      </c>
      <c r="H114" s="258" t="s">
        <v>798</v>
      </c>
      <c r="I114" s="258" t="s">
        <v>165</v>
      </c>
      <c r="J114" s="200">
        <v>44820</v>
      </c>
      <c r="K114" s="200">
        <v>44805</v>
      </c>
      <c r="L114" s="158"/>
      <c r="M114" s="200">
        <v>45169</v>
      </c>
      <c r="N114" s="1169" t="str">
        <f ca="1">IF(M114&lt;=$C$2,"FINALIZADO","EN CURSO")</f>
        <v>FINALIZADO</v>
      </c>
      <c r="O114" s="930" t="s">
        <v>165</v>
      </c>
      <c r="P114" s="963"/>
      <c r="Q114" s="969"/>
      <c r="R114" s="970">
        <v>6780</v>
      </c>
      <c r="S114" s="929"/>
      <c r="T114" s="929"/>
      <c r="U114" s="796"/>
      <c r="V114" s="796"/>
      <c r="W114" s="796"/>
      <c r="X114" s="796"/>
      <c r="Y114" s="796"/>
      <c r="Z114" s="916" t="s">
        <v>1159</v>
      </c>
      <c r="AA114" s="93" t="s">
        <v>1160</v>
      </c>
      <c r="AB114" s="94">
        <v>610740447</v>
      </c>
      <c r="AC114" s="704" t="s">
        <v>1159</v>
      </c>
      <c r="AD114" s="95" t="s">
        <v>1160</v>
      </c>
      <c r="AE114" s="74">
        <v>610740447</v>
      </c>
      <c r="AF114" s="94" t="s">
        <v>1160</v>
      </c>
      <c r="AG114" s="34" t="s">
        <v>1159</v>
      </c>
      <c r="AH114" s="94">
        <v>610740447</v>
      </c>
    </row>
    <row r="115" spans="2:34" ht="27.75" customHeight="1">
      <c r="B115" s="92" t="s">
        <v>1161</v>
      </c>
      <c r="C115" s="197" t="s">
        <v>670</v>
      </c>
      <c r="D115" s="1173" t="s">
        <v>1162</v>
      </c>
      <c r="E115" s="1172" t="s">
        <v>1163</v>
      </c>
      <c r="F115" s="257" t="s">
        <v>1164</v>
      </c>
      <c r="G115" s="257" t="s">
        <v>788</v>
      </c>
      <c r="H115" s="258" t="s">
        <v>798</v>
      </c>
      <c r="I115" s="258" t="s">
        <v>165</v>
      </c>
      <c r="J115" s="200">
        <v>44813</v>
      </c>
      <c r="K115" s="200">
        <v>44805</v>
      </c>
      <c r="L115" s="158"/>
      <c r="M115" s="200">
        <v>45169</v>
      </c>
      <c r="N115" s="1169" t="str">
        <f ca="1">IF(M115&lt;=$C$2,"FINALIZADO","EN CURSO")</f>
        <v>FINALIZADO</v>
      </c>
      <c r="O115" s="930" t="s">
        <v>165</v>
      </c>
      <c r="P115" s="963"/>
      <c r="Q115" s="969"/>
      <c r="R115" s="970">
        <v>1120</v>
      </c>
      <c r="S115" s="929"/>
      <c r="T115" s="929"/>
      <c r="U115" s="796"/>
      <c r="V115" s="796"/>
      <c r="W115" s="796"/>
      <c r="X115" s="796"/>
      <c r="Y115" s="796"/>
      <c r="Z115" s="916" t="s">
        <v>1165</v>
      </c>
      <c r="AA115" s="93" t="s">
        <v>1166</v>
      </c>
      <c r="AB115" s="94">
        <v>676459552</v>
      </c>
      <c r="AC115" s="704" t="s">
        <v>1165</v>
      </c>
      <c r="AD115" s="95" t="s">
        <v>1166</v>
      </c>
      <c r="AE115" s="74">
        <v>676459552</v>
      </c>
      <c r="AF115" s="94" t="s">
        <v>1166</v>
      </c>
      <c r="AG115" s="34" t="s">
        <v>1165</v>
      </c>
      <c r="AH115" s="94">
        <v>676459552</v>
      </c>
    </row>
    <row r="116" spans="2:34" ht="19.5" customHeight="1">
      <c r="B116" s="92" t="s">
        <v>1167</v>
      </c>
      <c r="C116" s="197" t="s">
        <v>670</v>
      </c>
      <c r="D116" s="1173" t="s">
        <v>1168</v>
      </c>
      <c r="E116" s="1172" t="s">
        <v>1169</v>
      </c>
      <c r="F116" s="257" t="s">
        <v>1170</v>
      </c>
      <c r="G116" s="257" t="s">
        <v>788</v>
      </c>
      <c r="H116" s="258" t="s">
        <v>798</v>
      </c>
      <c r="I116" s="258" t="s">
        <v>165</v>
      </c>
      <c r="J116" s="200">
        <v>44819</v>
      </c>
      <c r="K116" s="200">
        <v>44816</v>
      </c>
      <c r="L116" s="158"/>
      <c r="M116" s="200">
        <v>45181</v>
      </c>
      <c r="N116" s="1169" t="s">
        <v>1171</v>
      </c>
      <c r="O116" s="930" t="s">
        <v>165</v>
      </c>
      <c r="P116" s="963"/>
      <c r="Q116" s="969"/>
      <c r="R116" s="970">
        <v>2560</v>
      </c>
      <c r="S116" s="929"/>
      <c r="T116" s="929"/>
      <c r="U116" s="796"/>
      <c r="V116" s="796"/>
      <c r="W116" s="796"/>
      <c r="X116" s="796"/>
      <c r="Y116" s="796"/>
      <c r="Z116" s="916" t="s">
        <v>1172</v>
      </c>
      <c r="AA116" s="93" t="s">
        <v>1173</v>
      </c>
      <c r="AB116" s="94">
        <v>628135757</v>
      </c>
      <c r="AC116" s="704" t="s">
        <v>1172</v>
      </c>
      <c r="AD116" s="95" t="s">
        <v>1173</v>
      </c>
      <c r="AE116" s="74">
        <v>628135757</v>
      </c>
      <c r="AF116" s="94" t="s">
        <v>1173</v>
      </c>
      <c r="AG116" s="34" t="s">
        <v>1172</v>
      </c>
      <c r="AH116" s="94">
        <v>628135757</v>
      </c>
    </row>
    <row r="117" spans="2:34" ht="25.5">
      <c r="B117" s="92" t="s">
        <v>1174</v>
      </c>
      <c r="C117" s="259" t="s">
        <v>825</v>
      </c>
      <c r="D117" s="1174" t="s">
        <v>1175</v>
      </c>
      <c r="E117" s="1175" t="s">
        <v>1176</v>
      </c>
      <c r="F117" s="260" t="s">
        <v>1177</v>
      </c>
      <c r="G117" s="260" t="s">
        <v>788</v>
      </c>
      <c r="H117" s="206" t="s">
        <v>798</v>
      </c>
      <c r="I117" s="206" t="s">
        <v>165</v>
      </c>
      <c r="J117" s="208">
        <v>44817</v>
      </c>
      <c r="K117" s="158">
        <v>44817</v>
      </c>
      <c r="L117" s="158"/>
      <c r="M117" s="161">
        <v>45182</v>
      </c>
      <c r="N117" s="1138" t="str">
        <f t="shared" ref="N117:N144" ca="1" si="9">IF(M117&lt;=$C$2,"FINALIZADO","EN CURSO")</f>
        <v>FINALIZADO</v>
      </c>
      <c r="O117" s="927" t="s">
        <v>165</v>
      </c>
      <c r="P117" s="968"/>
      <c r="Q117" s="956"/>
      <c r="R117" s="957"/>
      <c r="S117" s="796"/>
      <c r="T117" s="796"/>
      <c r="U117" s="796" t="s">
        <v>165</v>
      </c>
      <c r="V117" s="796"/>
      <c r="W117" s="796"/>
      <c r="X117" s="796"/>
      <c r="Y117" s="796"/>
      <c r="Z117" s="916" t="s">
        <v>1178</v>
      </c>
      <c r="AA117" s="83" t="s">
        <v>1179</v>
      </c>
      <c r="AB117" s="12">
        <v>681278006</v>
      </c>
      <c r="AC117" s="704" t="s">
        <v>1180</v>
      </c>
      <c r="AD117" s="14"/>
      <c r="AE117" s="74">
        <v>922533758</v>
      </c>
      <c r="AF117" s="10"/>
      <c r="AG117" s="34"/>
      <c r="AH117" s="10"/>
    </row>
    <row r="118" spans="2:34" ht="19.5" customHeight="1">
      <c r="B118" s="92" t="s">
        <v>1181</v>
      </c>
      <c r="C118" s="197" t="s">
        <v>670</v>
      </c>
      <c r="D118" s="1173" t="s">
        <v>1182</v>
      </c>
      <c r="E118" s="1172" t="s">
        <v>1183</v>
      </c>
      <c r="F118" s="257" t="s">
        <v>1184</v>
      </c>
      <c r="G118" s="257" t="s">
        <v>788</v>
      </c>
      <c r="H118" s="258">
        <v>4000</v>
      </c>
      <c r="I118" s="258" t="s">
        <v>165</v>
      </c>
      <c r="J118" s="200">
        <v>44826</v>
      </c>
      <c r="K118" s="200">
        <v>44826</v>
      </c>
      <c r="L118" s="158"/>
      <c r="M118" s="200">
        <v>45199</v>
      </c>
      <c r="N118" s="1169" t="str">
        <f t="shared" ca="1" si="9"/>
        <v>FINALIZADO</v>
      </c>
      <c r="O118" s="930" t="s">
        <v>165</v>
      </c>
      <c r="P118" s="963"/>
      <c r="Q118" s="969"/>
      <c r="R118" s="970">
        <v>4000</v>
      </c>
      <c r="S118" s="929"/>
      <c r="T118" s="929"/>
      <c r="U118" s="796"/>
      <c r="V118" s="796"/>
      <c r="W118" s="796"/>
      <c r="X118" s="796"/>
      <c r="Y118" s="796"/>
      <c r="Z118" s="916" t="s">
        <v>1185</v>
      </c>
      <c r="AA118" s="1147" t="s">
        <v>1183</v>
      </c>
      <c r="AB118" s="94">
        <v>616884126</v>
      </c>
      <c r="AC118" s="704" t="s">
        <v>1186</v>
      </c>
      <c r="AD118" s="1147" t="s">
        <v>1187</v>
      </c>
      <c r="AE118" s="74">
        <v>616884126</v>
      </c>
      <c r="AF118" s="1147" t="s">
        <v>1187</v>
      </c>
      <c r="AG118" s="34" t="s">
        <v>1186</v>
      </c>
      <c r="AH118" s="94">
        <v>616884126</v>
      </c>
    </row>
    <row r="119" spans="2:34" ht="36">
      <c r="B119" s="132" t="s">
        <v>1188</v>
      </c>
      <c r="C119" s="1170" t="s">
        <v>825</v>
      </c>
      <c r="D119" s="1170" t="s">
        <v>880</v>
      </c>
      <c r="E119" s="1170" t="s">
        <v>881</v>
      </c>
      <c r="F119" s="1171" t="s">
        <v>882</v>
      </c>
      <c r="G119" s="42" t="s">
        <v>1189</v>
      </c>
      <c r="H119" s="1176">
        <v>1284.82</v>
      </c>
      <c r="I119" s="177">
        <v>1284.82</v>
      </c>
      <c r="J119" s="65">
        <v>44926</v>
      </c>
      <c r="K119" s="65">
        <v>44927</v>
      </c>
      <c r="L119" s="158">
        <f>+M119-30</f>
        <v>45261</v>
      </c>
      <c r="M119" s="65">
        <v>45291</v>
      </c>
      <c r="N119" s="1138" t="str">
        <f t="shared" ca="1" si="9"/>
        <v>FINALIZADO</v>
      </c>
      <c r="O119" s="931">
        <v>1321.2</v>
      </c>
      <c r="P119" s="971">
        <f t="shared" ref="P119:W119" si="10">1321.2/9</f>
        <v>146.80000000000001</v>
      </c>
      <c r="Q119" s="956">
        <f t="shared" si="10"/>
        <v>146.80000000000001</v>
      </c>
      <c r="R119" s="972">
        <f t="shared" si="10"/>
        <v>146.80000000000001</v>
      </c>
      <c r="S119" s="248">
        <f t="shared" si="10"/>
        <v>146.80000000000001</v>
      </c>
      <c r="T119" s="248">
        <f t="shared" si="10"/>
        <v>146.80000000000001</v>
      </c>
      <c r="U119" s="248">
        <f t="shared" si="10"/>
        <v>146.80000000000001</v>
      </c>
      <c r="V119" s="248">
        <f t="shared" si="10"/>
        <v>146.80000000000001</v>
      </c>
      <c r="W119" s="248">
        <f t="shared" si="10"/>
        <v>146.80000000000001</v>
      </c>
      <c r="X119" s="248"/>
      <c r="Y119" s="248">
        <f>1321.2/9</f>
        <v>146.80000000000001</v>
      </c>
      <c r="Z119" s="916" t="s">
        <v>1056</v>
      </c>
      <c r="AA119" s="73" t="s">
        <v>1057</v>
      </c>
      <c r="AB119" s="74">
        <v>922238203</v>
      </c>
      <c r="AC119" s="704" t="s">
        <v>1056</v>
      </c>
      <c r="AD119" s="73" t="s">
        <v>1057</v>
      </c>
      <c r="AE119" s="74">
        <v>922238203</v>
      </c>
      <c r="AF119" s="73" t="s">
        <v>1058</v>
      </c>
      <c r="AG119" s="34" t="s">
        <v>1059</v>
      </c>
      <c r="AH119" s="74">
        <v>622882188</v>
      </c>
    </row>
    <row r="120" spans="2:34" ht="25.5">
      <c r="B120" s="132" t="s">
        <v>1188</v>
      </c>
      <c r="C120" s="1170" t="s">
        <v>825</v>
      </c>
      <c r="D120" s="1177" t="s">
        <v>880</v>
      </c>
      <c r="E120" s="1170" t="s">
        <v>881</v>
      </c>
      <c r="F120" s="1171" t="s">
        <v>882</v>
      </c>
      <c r="G120" s="135" t="s">
        <v>788</v>
      </c>
      <c r="H120" s="1178">
        <v>1349.07</v>
      </c>
      <c r="I120" s="177">
        <v>1349.07</v>
      </c>
      <c r="J120" s="65">
        <v>45292</v>
      </c>
      <c r="K120" s="65">
        <v>45292</v>
      </c>
      <c r="L120" s="158">
        <f>+M120-30</f>
        <v>45627</v>
      </c>
      <c r="M120" s="65">
        <v>45657</v>
      </c>
      <c r="N120" s="1138" t="str">
        <f t="shared" ca="1" si="9"/>
        <v>FINALIZADO</v>
      </c>
      <c r="O120" s="932">
        <v>1349.07</v>
      </c>
      <c r="P120" s="932"/>
      <c r="Q120" s="973"/>
      <c r="R120" s="974"/>
      <c r="S120" s="932"/>
      <c r="T120" s="932"/>
      <c r="U120" s="932"/>
      <c r="V120" s="932"/>
      <c r="W120" s="932"/>
      <c r="X120" s="932"/>
      <c r="Y120" s="932"/>
      <c r="Z120" s="916" t="s">
        <v>1190</v>
      </c>
      <c r="AA120" s="1179" t="s">
        <v>1191</v>
      </c>
      <c r="AB120" s="69">
        <v>922285820</v>
      </c>
      <c r="AC120" s="704" t="s">
        <v>1192</v>
      </c>
      <c r="AD120" s="54" t="s">
        <v>1191</v>
      </c>
      <c r="AE120" s="74">
        <v>922285820</v>
      </c>
      <c r="AF120" s="54"/>
      <c r="AG120" s="34"/>
      <c r="AH120" s="69"/>
    </row>
    <row r="121" spans="2:34" ht="38.25">
      <c r="B121" s="132" t="s">
        <v>1193</v>
      </c>
      <c r="C121" s="1170" t="s">
        <v>825</v>
      </c>
      <c r="D121" s="1180" t="s">
        <v>853</v>
      </c>
      <c r="E121" s="1170" t="s">
        <v>786</v>
      </c>
      <c r="F121" s="1171" t="s">
        <v>787</v>
      </c>
      <c r="G121" s="42" t="s">
        <v>1194</v>
      </c>
      <c r="H121" s="1176">
        <f>2125.5+564.14</f>
        <v>2689.64</v>
      </c>
      <c r="I121" s="1181">
        <f>2125.5+564.14</f>
        <v>2689.64</v>
      </c>
      <c r="J121" s="65">
        <v>44927</v>
      </c>
      <c r="K121" s="65">
        <v>44927</v>
      </c>
      <c r="L121" s="158">
        <f>+M121-30</f>
        <v>45367</v>
      </c>
      <c r="M121" s="914">
        <v>45397</v>
      </c>
      <c r="N121" s="1138" t="str">
        <f t="shared" ca="1" si="9"/>
        <v>FINALIZADO</v>
      </c>
      <c r="O121" s="931" t="s">
        <v>1195</v>
      </c>
      <c r="P121" s="968">
        <v>298.85000000000002</v>
      </c>
      <c r="Q121" s="956">
        <v>298.85000000000002</v>
      </c>
      <c r="R121" s="975">
        <v>298.85000000000002</v>
      </c>
      <c r="S121" s="796">
        <v>298.85000000000002</v>
      </c>
      <c r="T121" s="796">
        <v>298.85000000000002</v>
      </c>
      <c r="U121" s="796">
        <v>298.85000000000002</v>
      </c>
      <c r="V121" s="796">
        <v>298.85000000000002</v>
      </c>
      <c r="W121" s="796">
        <v>298.85000000000002</v>
      </c>
      <c r="X121" s="796"/>
      <c r="Y121" s="796">
        <v>298.85000000000002</v>
      </c>
      <c r="Z121" s="916" t="s">
        <v>789</v>
      </c>
      <c r="AA121" s="73" t="s">
        <v>156</v>
      </c>
      <c r="AB121" s="74">
        <v>922285820</v>
      </c>
      <c r="AC121" s="704" t="s">
        <v>790</v>
      </c>
      <c r="AD121" s="73" t="s">
        <v>791</v>
      </c>
      <c r="AE121" s="74">
        <v>922285820</v>
      </c>
      <c r="AF121" s="73" t="s">
        <v>792</v>
      </c>
      <c r="AG121" s="34" t="s">
        <v>793</v>
      </c>
      <c r="AH121" s="74">
        <v>922285820</v>
      </c>
    </row>
    <row r="122" spans="2:34" ht="19.5" customHeight="1">
      <c r="B122" s="92" t="s">
        <v>1196</v>
      </c>
      <c r="C122" s="261" t="s">
        <v>784</v>
      </c>
      <c r="D122" s="1174" t="s">
        <v>1197</v>
      </c>
      <c r="E122" s="1182" t="s">
        <v>1198</v>
      </c>
      <c r="F122" s="262" t="s">
        <v>1199</v>
      </c>
      <c r="G122" s="263" t="s">
        <v>788</v>
      </c>
      <c r="H122" s="264">
        <v>14219.16</v>
      </c>
      <c r="I122" s="264">
        <v>14219.16</v>
      </c>
      <c r="J122" s="265">
        <v>44927</v>
      </c>
      <c r="K122" s="230">
        <v>44927</v>
      </c>
      <c r="L122" s="158">
        <f>+M122-30</f>
        <v>45261</v>
      </c>
      <c r="M122" s="266">
        <v>45291</v>
      </c>
      <c r="N122" s="1183" t="str">
        <f t="shared" ca="1" si="9"/>
        <v>FINALIZADO</v>
      </c>
      <c r="O122" s="933">
        <f>1900*1.07</f>
        <v>2033.0000000000002</v>
      </c>
      <c r="P122" s="976"/>
      <c r="Q122" s="975"/>
      <c r="R122" s="957"/>
      <c r="S122" s="796"/>
      <c r="T122" s="796"/>
      <c r="U122" s="796"/>
      <c r="V122" s="796"/>
      <c r="W122" s="796"/>
      <c r="X122" s="796"/>
      <c r="Y122" s="796"/>
      <c r="Z122" s="916"/>
      <c r="AA122" s="83"/>
      <c r="AB122" s="12"/>
      <c r="AC122" s="704"/>
      <c r="AD122" s="12"/>
      <c r="AE122" s="74"/>
      <c r="AF122" s="12"/>
      <c r="AG122" s="34"/>
      <c r="AH122" s="12"/>
    </row>
    <row r="123" spans="2:34" ht="22.5" customHeight="1">
      <c r="B123" s="92" t="s">
        <v>1200</v>
      </c>
      <c r="C123" s="267" t="s">
        <v>837</v>
      </c>
      <c r="D123" s="1184" t="s">
        <v>1201</v>
      </c>
      <c r="E123" s="1184" t="s">
        <v>1031</v>
      </c>
      <c r="F123" s="268" t="s">
        <v>628</v>
      </c>
      <c r="G123" s="269" t="s">
        <v>788</v>
      </c>
      <c r="H123" s="206" t="s">
        <v>798</v>
      </c>
      <c r="I123" s="270" t="s">
        <v>165</v>
      </c>
      <c r="J123" s="271">
        <v>44984</v>
      </c>
      <c r="K123" s="272">
        <v>44986</v>
      </c>
      <c r="L123" s="208">
        <f>+M123-30</f>
        <v>45322</v>
      </c>
      <c r="M123" s="273">
        <v>45352</v>
      </c>
      <c r="N123" s="1183" t="str">
        <f t="shared" ca="1" si="9"/>
        <v>FINALIZADO</v>
      </c>
      <c r="O123" s="934" t="s">
        <v>165</v>
      </c>
      <c r="P123" s="977"/>
      <c r="Q123" s="978" t="s">
        <v>165</v>
      </c>
      <c r="R123" s="979"/>
      <c r="S123" s="934"/>
      <c r="T123" s="934"/>
      <c r="U123" s="934"/>
      <c r="V123" s="934"/>
      <c r="W123" s="934"/>
      <c r="X123" s="934"/>
      <c r="Y123" s="934"/>
      <c r="Z123" s="916" t="s">
        <v>633</v>
      </c>
      <c r="AA123" s="78" t="s">
        <v>635</v>
      </c>
      <c r="AB123" s="10">
        <v>928224838</v>
      </c>
      <c r="AC123" s="704" t="s">
        <v>636</v>
      </c>
      <c r="AD123" s="118" t="s">
        <v>638</v>
      </c>
      <c r="AE123" s="74">
        <v>928224838</v>
      </c>
      <c r="AF123" s="82" t="s">
        <v>1031</v>
      </c>
      <c r="AG123" s="34" t="s">
        <v>639</v>
      </c>
      <c r="AH123" s="82" t="s">
        <v>637</v>
      </c>
    </row>
    <row r="124" spans="2:34" ht="15">
      <c r="B124" s="125" t="s">
        <v>1202</v>
      </c>
      <c r="C124" s="166" t="s">
        <v>825</v>
      </c>
      <c r="D124" s="166" t="s">
        <v>884</v>
      </c>
      <c r="E124" s="209" t="s">
        <v>885</v>
      </c>
      <c r="F124" s="172" t="s">
        <v>886</v>
      </c>
      <c r="G124" s="1157" t="s">
        <v>788</v>
      </c>
      <c r="H124" s="210">
        <v>518.41999999999996</v>
      </c>
      <c r="I124" s="210">
        <f>H124*1.07</f>
        <v>554.70939999999996</v>
      </c>
      <c r="J124" s="187">
        <v>44958</v>
      </c>
      <c r="K124" s="187">
        <v>44958</v>
      </c>
      <c r="L124" s="187">
        <f t="shared" ref="L124:L129" si="11">IFERROR(M124-30,"")</f>
        <v>45293</v>
      </c>
      <c r="M124" s="211">
        <v>45323</v>
      </c>
      <c r="N124" s="1158" t="str">
        <f t="shared" ca="1" si="9"/>
        <v>FINALIZADO</v>
      </c>
      <c r="O124" s="796">
        <f>+I124</f>
        <v>554.70939999999996</v>
      </c>
      <c r="P124" s="796">
        <f>O124/2</f>
        <v>277.35469999999998</v>
      </c>
      <c r="Q124" s="953"/>
      <c r="R124" s="796"/>
      <c r="S124" s="796">
        <f>O124/2</f>
        <v>277.35469999999998</v>
      </c>
      <c r="T124" s="796"/>
      <c r="U124" s="796"/>
      <c r="V124" s="796"/>
      <c r="W124" s="796"/>
      <c r="X124" s="796"/>
      <c r="Y124" s="796"/>
      <c r="Z124" s="916" t="s">
        <v>887</v>
      </c>
      <c r="AA124" s="73" t="s">
        <v>888</v>
      </c>
      <c r="AB124" s="74">
        <v>638903386</v>
      </c>
      <c r="AC124" s="704" t="s">
        <v>887</v>
      </c>
      <c r="AD124" s="73" t="s">
        <v>888</v>
      </c>
      <c r="AE124" s="74">
        <v>638903386</v>
      </c>
      <c r="AF124" s="73" t="s">
        <v>888</v>
      </c>
      <c r="AG124" s="34" t="s">
        <v>887</v>
      </c>
      <c r="AH124" s="74">
        <v>638903386</v>
      </c>
    </row>
    <row r="125" spans="2:34" ht="24">
      <c r="B125" s="92" t="s">
        <v>1203</v>
      </c>
      <c r="C125" s="274" t="s">
        <v>825</v>
      </c>
      <c r="D125" s="1185" t="s">
        <v>1204</v>
      </c>
      <c r="E125" s="137" t="s">
        <v>1205</v>
      </c>
      <c r="F125" s="275" t="s">
        <v>1206</v>
      </c>
      <c r="G125" s="1186" t="s">
        <v>788</v>
      </c>
      <c r="H125" s="276">
        <v>14960</v>
      </c>
      <c r="I125" s="276">
        <f>14960*1.07</f>
        <v>16007.2</v>
      </c>
      <c r="J125" s="277">
        <v>44950</v>
      </c>
      <c r="K125" s="277">
        <v>44950</v>
      </c>
      <c r="L125" s="216">
        <f t="shared" si="11"/>
        <v>45285</v>
      </c>
      <c r="M125" s="237">
        <v>45315</v>
      </c>
      <c r="N125" s="1187" t="str">
        <f t="shared" ca="1" si="9"/>
        <v>FINALIZADO</v>
      </c>
      <c r="O125" s="935">
        <f>+I125</f>
        <v>16007.2</v>
      </c>
      <c r="P125" s="980">
        <f t="shared" ref="P125:W125" si="12">$O$125/9</f>
        <v>1778.5777777777778</v>
      </c>
      <c r="Q125" s="935">
        <f t="shared" si="12"/>
        <v>1778.5777777777778</v>
      </c>
      <c r="R125" s="935">
        <f t="shared" si="12"/>
        <v>1778.5777777777778</v>
      </c>
      <c r="S125" s="935">
        <f t="shared" si="12"/>
        <v>1778.5777777777778</v>
      </c>
      <c r="T125" s="935">
        <f t="shared" si="12"/>
        <v>1778.5777777777778</v>
      </c>
      <c r="U125" s="935">
        <f t="shared" si="12"/>
        <v>1778.5777777777778</v>
      </c>
      <c r="V125" s="935">
        <f t="shared" si="12"/>
        <v>1778.5777777777778</v>
      </c>
      <c r="W125" s="935">
        <f t="shared" si="12"/>
        <v>1778.5777777777778</v>
      </c>
      <c r="X125" s="935"/>
      <c r="Y125" s="935">
        <f>$O$125/9</f>
        <v>1778.5777777777778</v>
      </c>
      <c r="Z125" s="916" t="s">
        <v>1207</v>
      </c>
      <c r="AA125" s="138"/>
      <c r="AB125" s="139"/>
      <c r="AC125" s="704"/>
      <c r="AD125" s="140"/>
      <c r="AE125" s="74"/>
      <c r="AF125" s="141"/>
      <c r="AG125" s="34"/>
      <c r="AH125" s="139"/>
    </row>
    <row r="126" spans="2:34" ht="38.25">
      <c r="B126" s="132" t="s">
        <v>1208</v>
      </c>
      <c r="C126" s="1170" t="s">
        <v>104</v>
      </c>
      <c r="D126" s="1180" t="s">
        <v>1209</v>
      </c>
      <c r="E126" s="1170" t="s">
        <v>786</v>
      </c>
      <c r="F126" s="1171" t="s">
        <v>787</v>
      </c>
      <c r="G126" s="42" t="s">
        <v>1194</v>
      </c>
      <c r="H126" s="1188">
        <v>671.53</v>
      </c>
      <c r="I126" s="206">
        <v>671.53</v>
      </c>
      <c r="J126" s="115">
        <v>44959</v>
      </c>
      <c r="K126" s="115">
        <v>44968</v>
      </c>
      <c r="L126" s="65">
        <f t="shared" si="11"/>
        <v>45367</v>
      </c>
      <c r="M126" s="914">
        <v>45397</v>
      </c>
      <c r="N126" s="1138" t="str">
        <f t="shared" ca="1" si="9"/>
        <v>FINALIZADO</v>
      </c>
      <c r="O126" s="931" t="s">
        <v>1210</v>
      </c>
      <c r="P126" s="981" t="s">
        <v>1211</v>
      </c>
      <c r="Q126" s="956"/>
      <c r="R126" s="957"/>
      <c r="S126" s="796"/>
      <c r="T126" s="796"/>
      <c r="U126" s="796"/>
      <c r="V126" s="796"/>
      <c r="W126" s="796"/>
      <c r="X126" s="796"/>
      <c r="Y126" s="796"/>
      <c r="Z126" s="916" t="s">
        <v>789</v>
      </c>
      <c r="AA126" s="73" t="s">
        <v>156</v>
      </c>
      <c r="AB126" s="74">
        <v>922285820</v>
      </c>
      <c r="AC126" s="704" t="s">
        <v>790</v>
      </c>
      <c r="AD126" s="89" t="s">
        <v>791</v>
      </c>
      <c r="AE126" s="74">
        <v>922285820</v>
      </c>
      <c r="AF126" s="90" t="s">
        <v>792</v>
      </c>
      <c r="AG126" s="34" t="s">
        <v>793</v>
      </c>
      <c r="AH126" s="91">
        <v>922285820</v>
      </c>
    </row>
    <row r="127" spans="2:34" ht="22.5" customHeight="1">
      <c r="B127" s="125" t="s">
        <v>1212</v>
      </c>
      <c r="C127" s="166" t="s">
        <v>670</v>
      </c>
      <c r="D127" s="166" t="s">
        <v>1213</v>
      </c>
      <c r="E127" s="209" t="s">
        <v>1214</v>
      </c>
      <c r="F127" s="172" t="s">
        <v>1215</v>
      </c>
      <c r="G127" s="1157" t="s">
        <v>788</v>
      </c>
      <c r="H127" s="210">
        <v>9984</v>
      </c>
      <c r="I127" s="210">
        <v>9984</v>
      </c>
      <c r="J127" s="187">
        <v>45000</v>
      </c>
      <c r="K127" s="187">
        <v>45000</v>
      </c>
      <c r="L127" s="187">
        <f t="shared" si="11"/>
        <v>45335</v>
      </c>
      <c r="M127" s="211">
        <v>45365</v>
      </c>
      <c r="N127" s="1158" t="str">
        <f t="shared" ca="1" si="9"/>
        <v>FINALIZADO</v>
      </c>
      <c r="O127" s="796"/>
      <c r="P127" s="796"/>
      <c r="Q127" s="953"/>
      <c r="R127" s="796"/>
      <c r="S127" s="796"/>
      <c r="T127" s="796"/>
      <c r="U127" s="796"/>
      <c r="V127" s="796"/>
      <c r="W127" s="796"/>
      <c r="X127" s="796"/>
      <c r="Y127" s="796"/>
      <c r="Z127" s="916" t="s">
        <v>1216</v>
      </c>
      <c r="AA127" s="73" t="s">
        <v>1214</v>
      </c>
      <c r="AB127" s="74">
        <v>637307567</v>
      </c>
      <c r="AC127" s="704"/>
      <c r="AD127" s="73"/>
      <c r="AE127" s="74"/>
      <c r="AF127" s="73"/>
      <c r="AG127" s="34"/>
      <c r="AH127" s="74"/>
    </row>
    <row r="128" spans="2:34" ht="22.5" customHeight="1">
      <c r="B128" s="125" t="s">
        <v>1217</v>
      </c>
      <c r="C128" s="166" t="s">
        <v>670</v>
      </c>
      <c r="D128" s="166" t="s">
        <v>1218</v>
      </c>
      <c r="E128" s="209" t="s">
        <v>1219</v>
      </c>
      <c r="F128" s="172" t="s">
        <v>1220</v>
      </c>
      <c r="G128" s="1157" t="s">
        <v>788</v>
      </c>
      <c r="H128" s="210" t="s">
        <v>798</v>
      </c>
      <c r="I128" s="210" t="s">
        <v>1221</v>
      </c>
      <c r="J128" s="187">
        <v>45017</v>
      </c>
      <c r="K128" s="187">
        <v>45017</v>
      </c>
      <c r="L128" s="187">
        <f t="shared" si="11"/>
        <v>45352</v>
      </c>
      <c r="M128" s="211">
        <v>45382</v>
      </c>
      <c r="N128" s="1158" t="str">
        <f t="shared" ca="1" si="9"/>
        <v>FINALIZADO</v>
      </c>
      <c r="O128" s="796"/>
      <c r="P128" s="796"/>
      <c r="Q128" s="953"/>
      <c r="R128" s="796"/>
      <c r="S128" s="796"/>
      <c r="T128" s="796"/>
      <c r="U128" s="796"/>
      <c r="V128" s="796"/>
      <c r="W128" s="796"/>
      <c r="X128" s="796"/>
      <c r="Y128" s="796"/>
      <c r="Z128" s="916" t="s">
        <v>1222</v>
      </c>
      <c r="AA128" s="73" t="s">
        <v>1223</v>
      </c>
      <c r="AB128" s="74">
        <v>606552522</v>
      </c>
      <c r="AC128" s="704" t="s">
        <v>1222</v>
      </c>
      <c r="AD128" s="73" t="s">
        <v>1039</v>
      </c>
      <c r="AE128" s="74"/>
      <c r="AF128" s="73"/>
      <c r="AG128" s="34"/>
      <c r="AH128" s="74"/>
    </row>
    <row r="129" spans="2:34" ht="14.25" customHeight="1">
      <c r="B129" s="125" t="s">
        <v>1224</v>
      </c>
      <c r="C129" s="166" t="s">
        <v>104</v>
      </c>
      <c r="D129" s="166" t="s">
        <v>855</v>
      </c>
      <c r="E129" s="159" t="s">
        <v>856</v>
      </c>
      <c r="F129" s="172" t="s">
        <v>287</v>
      </c>
      <c r="G129" s="1157" t="s">
        <v>788</v>
      </c>
      <c r="H129" s="210" t="s">
        <v>798</v>
      </c>
      <c r="I129" s="210"/>
      <c r="J129" s="187">
        <v>45107</v>
      </c>
      <c r="K129" s="187">
        <v>45107</v>
      </c>
      <c r="L129" s="187">
        <f t="shared" si="11"/>
        <v>45444</v>
      </c>
      <c r="M129" s="211">
        <v>45474</v>
      </c>
      <c r="N129" s="1158" t="str">
        <f t="shared" ca="1" si="9"/>
        <v>FINALIZADO</v>
      </c>
      <c r="O129" s="796"/>
      <c r="P129" s="796"/>
      <c r="Q129" s="953"/>
      <c r="R129" s="796"/>
      <c r="S129" s="796"/>
      <c r="T129" s="796"/>
      <c r="U129" s="796"/>
      <c r="V129" s="796"/>
      <c r="W129" s="796"/>
      <c r="X129" s="796"/>
      <c r="Y129" s="796"/>
      <c r="Z129" s="916"/>
      <c r="AA129" s="73"/>
      <c r="AB129" s="74"/>
      <c r="AC129" s="704" t="s">
        <v>1116</v>
      </c>
      <c r="AD129" s="73" t="s">
        <v>1117</v>
      </c>
      <c r="AE129" s="74">
        <v>637412800</v>
      </c>
      <c r="AF129" s="73"/>
      <c r="AG129" s="34"/>
      <c r="AH129" s="74"/>
    </row>
    <row r="130" spans="2:34" ht="38.25">
      <c r="B130" s="132" t="s">
        <v>1225</v>
      </c>
      <c r="C130" s="1170" t="s">
        <v>1089</v>
      </c>
      <c r="D130" s="1170" t="s">
        <v>1100</v>
      </c>
      <c r="E130" s="1170" t="s">
        <v>1226</v>
      </c>
      <c r="F130" s="1171" t="s">
        <v>1102</v>
      </c>
      <c r="G130" s="42" t="s">
        <v>1194</v>
      </c>
      <c r="H130" s="1189">
        <v>217.48</v>
      </c>
      <c r="I130" s="248">
        <v>217.48</v>
      </c>
      <c r="J130" s="59">
        <v>45017</v>
      </c>
      <c r="K130" s="59">
        <v>45017</v>
      </c>
      <c r="L130" s="114">
        <f>+M130-30</f>
        <v>45353</v>
      </c>
      <c r="M130" s="65">
        <v>45383</v>
      </c>
      <c r="N130" s="1138" t="str">
        <f t="shared" ca="1" si="9"/>
        <v>FINALIZADO</v>
      </c>
      <c r="O130" s="921">
        <v>217.48</v>
      </c>
      <c r="P130" s="968"/>
      <c r="Q130" s="975"/>
      <c r="R130" s="957"/>
      <c r="S130" s="796"/>
      <c r="T130" s="796"/>
      <c r="U130" s="796"/>
      <c r="V130" s="796">
        <f>I130</f>
        <v>217.48</v>
      </c>
      <c r="W130" s="796"/>
      <c r="X130" s="796"/>
      <c r="Y130" s="796"/>
      <c r="Z130" s="916" t="s">
        <v>1103</v>
      </c>
      <c r="AA130" s="73" t="s">
        <v>1104</v>
      </c>
      <c r="AB130" s="74">
        <v>615230368</v>
      </c>
      <c r="AC130" s="704" t="s">
        <v>1227</v>
      </c>
      <c r="AD130" s="117" t="s">
        <v>1228</v>
      </c>
      <c r="AE130" s="74">
        <v>615230368</v>
      </c>
      <c r="AF130" s="73"/>
      <c r="AG130" s="34"/>
      <c r="AH130" s="74"/>
    </row>
    <row r="131" spans="2:34" ht="25.5">
      <c r="B131" s="132" t="s">
        <v>1229</v>
      </c>
      <c r="C131" s="1170" t="s">
        <v>784</v>
      </c>
      <c r="D131" s="1180" t="s">
        <v>910</v>
      </c>
      <c r="E131" s="1170" t="s">
        <v>786</v>
      </c>
      <c r="F131" s="1190" t="s">
        <v>787</v>
      </c>
      <c r="G131" s="116" t="s">
        <v>1194</v>
      </c>
      <c r="H131" s="1191">
        <f>2583.94+1291.98</f>
        <v>3875.92</v>
      </c>
      <c r="I131" s="248">
        <f>2583.94+1291.98</f>
        <v>3875.92</v>
      </c>
      <c r="J131" s="59">
        <v>44735</v>
      </c>
      <c r="K131" s="59">
        <v>44743</v>
      </c>
      <c r="L131" s="114">
        <f>+M131-30</f>
        <v>45367</v>
      </c>
      <c r="M131" s="65">
        <v>45397</v>
      </c>
      <c r="N131" s="1138" t="str">
        <f t="shared" ca="1" si="9"/>
        <v>FINALIZADO</v>
      </c>
      <c r="O131" s="931" t="s">
        <v>1230</v>
      </c>
      <c r="P131" s="968"/>
      <c r="Q131" s="975"/>
      <c r="R131" s="957"/>
      <c r="S131" s="796"/>
      <c r="T131" s="796">
        <f>1291.98+2583.94</f>
        <v>3875.92</v>
      </c>
      <c r="U131" s="796"/>
      <c r="V131" s="796"/>
      <c r="W131" s="796"/>
      <c r="X131" s="796"/>
      <c r="Y131" s="796"/>
      <c r="Z131" s="916"/>
      <c r="AA131" s="73"/>
      <c r="AB131" s="74"/>
      <c r="AC131" s="704"/>
      <c r="AD131" s="117"/>
      <c r="AE131" s="74"/>
      <c r="AF131" s="73"/>
      <c r="AG131" s="34"/>
      <c r="AH131" s="74"/>
    </row>
    <row r="132" spans="2:34" ht="22.5" customHeight="1">
      <c r="B132" s="92" t="s">
        <v>1231</v>
      </c>
      <c r="C132" s="182" t="s">
        <v>670</v>
      </c>
      <c r="D132" s="1192" t="s">
        <v>1232</v>
      </c>
      <c r="E132" s="278" t="s">
        <v>1233</v>
      </c>
      <c r="F132" s="263" t="s">
        <v>1234</v>
      </c>
      <c r="G132" s="279" t="s">
        <v>788</v>
      </c>
      <c r="H132" s="280">
        <v>11546.3</v>
      </c>
      <c r="I132" s="210">
        <v>11210</v>
      </c>
      <c r="J132" s="187"/>
      <c r="K132" s="187">
        <v>45078</v>
      </c>
      <c r="L132" s="188">
        <f>+M132-30</f>
        <v>45261</v>
      </c>
      <c r="M132" s="211">
        <v>45291</v>
      </c>
      <c r="N132" s="1193" t="str">
        <f t="shared" ca="1" si="9"/>
        <v>FINALIZADO</v>
      </c>
      <c r="O132" s="936"/>
      <c r="P132" s="796"/>
      <c r="Q132" s="956"/>
      <c r="R132" s="957"/>
      <c r="S132" s="796"/>
      <c r="T132" s="796"/>
      <c r="U132" s="796"/>
      <c r="V132" s="796"/>
      <c r="W132" s="796"/>
      <c r="X132" s="796"/>
      <c r="Y132" s="796"/>
      <c r="Z132" s="916" t="s">
        <v>1235</v>
      </c>
      <c r="AA132" s="1147" t="s">
        <v>973</v>
      </c>
      <c r="AB132" s="74">
        <v>922541351</v>
      </c>
      <c r="AC132" s="704" t="s">
        <v>1236</v>
      </c>
      <c r="AD132" s="1147" t="s">
        <v>973</v>
      </c>
      <c r="AE132" s="74">
        <v>922541351</v>
      </c>
      <c r="AF132" s="39" t="s">
        <v>678</v>
      </c>
      <c r="AG132" s="34" t="s">
        <v>677</v>
      </c>
      <c r="AH132" s="39">
        <v>922541351</v>
      </c>
    </row>
    <row r="133" spans="2:34" ht="24" customHeight="1">
      <c r="B133" s="92" t="s">
        <v>1237</v>
      </c>
      <c r="C133" s="197" t="s">
        <v>825</v>
      </c>
      <c r="D133" s="1192" t="s">
        <v>1238</v>
      </c>
      <c r="E133" s="309" t="s">
        <v>1239</v>
      </c>
      <c r="F133" s="172" t="s">
        <v>1240</v>
      </c>
      <c r="G133" s="1194" t="s">
        <v>788</v>
      </c>
      <c r="H133" s="282" t="s">
        <v>1241</v>
      </c>
      <c r="I133" s="210">
        <v>0</v>
      </c>
      <c r="J133" s="187">
        <v>45099</v>
      </c>
      <c r="K133" s="187">
        <v>45100</v>
      </c>
      <c r="L133" s="283">
        <f>+M133-30</f>
        <v>45435</v>
      </c>
      <c r="M133" s="228">
        <v>45465</v>
      </c>
      <c r="N133" s="1158" t="str">
        <f t="shared" ca="1" si="9"/>
        <v>FINALIZADO</v>
      </c>
      <c r="O133" s="796"/>
      <c r="P133" s="936"/>
      <c r="Q133" s="975"/>
      <c r="R133" s="957"/>
      <c r="S133" s="796"/>
      <c r="T133" s="796"/>
      <c r="U133" s="796"/>
      <c r="V133" s="796"/>
      <c r="W133" s="796"/>
      <c r="X133" s="796"/>
      <c r="Y133" s="796"/>
      <c r="Z133" s="916" t="s">
        <v>1192</v>
      </c>
      <c r="AA133" s="1195" t="s">
        <v>1242</v>
      </c>
      <c r="AB133" s="13" t="s">
        <v>1243</v>
      </c>
      <c r="AC133" s="704" t="s">
        <v>1244</v>
      </c>
      <c r="AD133" s="1147" t="s">
        <v>1245</v>
      </c>
      <c r="AE133" s="74">
        <v>922285820</v>
      </c>
      <c r="AF133" s="39"/>
      <c r="AG133" s="34"/>
      <c r="AH133" s="97"/>
    </row>
    <row r="134" spans="2:34" ht="28.5">
      <c r="B134" s="92" t="s">
        <v>1246</v>
      </c>
      <c r="C134" s="197" t="s">
        <v>670</v>
      </c>
      <c r="D134" s="1174" t="s">
        <v>795</v>
      </c>
      <c r="E134" s="251" t="s">
        <v>796</v>
      </c>
      <c r="F134" s="263" t="s">
        <v>907</v>
      </c>
      <c r="G134" s="1194" t="s">
        <v>788</v>
      </c>
      <c r="H134" s="222" t="s">
        <v>798</v>
      </c>
      <c r="I134" s="210" t="s">
        <v>165</v>
      </c>
      <c r="J134" s="187">
        <v>45112</v>
      </c>
      <c r="K134" s="187">
        <v>45112</v>
      </c>
      <c r="L134" s="283">
        <v>45478</v>
      </c>
      <c r="M134" s="228">
        <v>45477</v>
      </c>
      <c r="N134" s="1158" t="str">
        <f t="shared" ca="1" si="9"/>
        <v>FINALIZADO</v>
      </c>
      <c r="O134" s="796" t="s">
        <v>165</v>
      </c>
      <c r="P134" s="936"/>
      <c r="Q134" s="975"/>
      <c r="R134" s="957" t="s">
        <v>165</v>
      </c>
      <c r="S134" s="796"/>
      <c r="T134" s="796"/>
      <c r="U134" s="796"/>
      <c r="V134" s="796"/>
      <c r="W134" s="796"/>
      <c r="X134" s="796"/>
      <c r="Y134" s="796"/>
      <c r="Z134" s="916" t="s">
        <v>908</v>
      </c>
      <c r="AA134" s="41" t="s">
        <v>800</v>
      </c>
      <c r="AB134" s="13" t="s">
        <v>801</v>
      </c>
      <c r="AC134" s="704" t="s">
        <v>908</v>
      </c>
      <c r="AD134" s="41" t="s">
        <v>800</v>
      </c>
      <c r="AE134" s="13" t="s">
        <v>801</v>
      </c>
      <c r="AF134" s="39" t="s">
        <v>800</v>
      </c>
      <c r="AG134" s="34" t="s">
        <v>908</v>
      </c>
      <c r="AH134" s="586" t="s">
        <v>801</v>
      </c>
    </row>
    <row r="135" spans="2:34" ht="26.25" customHeight="1">
      <c r="B135" s="92" t="s">
        <v>1247</v>
      </c>
      <c r="C135" s="197" t="s">
        <v>825</v>
      </c>
      <c r="D135" s="1175" t="s">
        <v>1248</v>
      </c>
      <c r="E135" s="284" t="s">
        <v>1249</v>
      </c>
      <c r="F135" s="263" t="s">
        <v>1250</v>
      </c>
      <c r="G135" s="1194" t="s">
        <v>788</v>
      </c>
      <c r="H135" s="222">
        <v>2600</v>
      </c>
      <c r="I135" s="210"/>
      <c r="J135" s="187">
        <v>45117</v>
      </c>
      <c r="K135" s="187">
        <v>45120</v>
      </c>
      <c r="L135" s="283">
        <f t="shared" ref="L135:L141" si="13">+M135-30</f>
        <v>45535</v>
      </c>
      <c r="M135" s="228">
        <v>45565</v>
      </c>
      <c r="N135" s="1158" t="str">
        <f t="shared" ca="1" si="9"/>
        <v>FINALIZADO</v>
      </c>
      <c r="O135" s="796"/>
      <c r="P135" s="936"/>
      <c r="Q135" s="975"/>
      <c r="R135" s="957"/>
      <c r="S135" s="796"/>
      <c r="T135" s="796"/>
      <c r="U135" s="796"/>
      <c r="V135" s="796"/>
      <c r="W135" s="796"/>
      <c r="X135" s="796"/>
      <c r="Y135" s="796"/>
      <c r="Z135" s="916" t="s">
        <v>1251</v>
      </c>
      <c r="AA135" s="1147" t="s">
        <v>1252</v>
      </c>
      <c r="AB135" s="74">
        <v>674273762</v>
      </c>
      <c r="AC135" s="704"/>
      <c r="AD135" s="1147"/>
      <c r="AE135" s="74"/>
      <c r="AF135" s="39"/>
      <c r="AG135" s="34"/>
      <c r="AH135" s="97"/>
    </row>
    <row r="136" spans="2:34" ht="18" customHeight="1">
      <c r="B136" s="92" t="s">
        <v>1253</v>
      </c>
      <c r="C136" s="197" t="s">
        <v>848</v>
      </c>
      <c r="D136" s="1174" t="s">
        <v>1254</v>
      </c>
      <c r="E136" s="284" t="s">
        <v>850</v>
      </c>
      <c r="F136" s="263" t="s">
        <v>745</v>
      </c>
      <c r="G136" s="1194" t="s">
        <v>788</v>
      </c>
      <c r="H136" s="222" t="s">
        <v>798</v>
      </c>
      <c r="I136" s="210" t="s">
        <v>165</v>
      </c>
      <c r="J136" s="187">
        <v>45130</v>
      </c>
      <c r="K136" s="187">
        <v>45170</v>
      </c>
      <c r="L136" s="283">
        <f t="shared" si="13"/>
        <v>45474</v>
      </c>
      <c r="M136" s="228">
        <v>45504</v>
      </c>
      <c r="N136" s="1158" t="str">
        <f t="shared" ca="1" si="9"/>
        <v>FINALIZADO</v>
      </c>
      <c r="O136" s="796"/>
      <c r="P136" s="936"/>
      <c r="Q136" s="975"/>
      <c r="R136" s="957"/>
      <c r="S136" s="796"/>
      <c r="T136" s="796"/>
      <c r="U136" s="796"/>
      <c r="V136" s="796"/>
      <c r="W136" s="796"/>
      <c r="X136" s="796"/>
      <c r="Y136" s="796"/>
      <c r="Z136" s="916"/>
      <c r="AA136" s="1147"/>
      <c r="AB136" s="74"/>
      <c r="AC136" s="704"/>
      <c r="AD136" s="1147"/>
      <c r="AE136" s="74"/>
      <c r="AF136" s="39"/>
      <c r="AG136" s="34"/>
      <c r="AH136" s="97"/>
    </row>
    <row r="137" spans="2:34" ht="20.25" customHeight="1">
      <c r="B137" s="92" t="s">
        <v>1255</v>
      </c>
      <c r="C137" s="197" t="s">
        <v>825</v>
      </c>
      <c r="D137" s="1174" t="s">
        <v>1256</v>
      </c>
      <c r="E137" s="284" t="s">
        <v>1257</v>
      </c>
      <c r="F137" s="263" t="s">
        <v>1258</v>
      </c>
      <c r="G137" s="1194" t="s">
        <v>788</v>
      </c>
      <c r="H137" s="210">
        <v>2400</v>
      </c>
      <c r="I137" s="285">
        <v>2568</v>
      </c>
      <c r="J137" s="230">
        <v>45173</v>
      </c>
      <c r="K137" s="230">
        <v>45195</v>
      </c>
      <c r="L137" s="230">
        <f t="shared" si="13"/>
        <v>45165</v>
      </c>
      <c r="M137" s="228">
        <v>45195</v>
      </c>
      <c r="N137" s="1158" t="str">
        <f t="shared" ca="1" si="9"/>
        <v>FINALIZADO</v>
      </c>
      <c r="O137" s="796">
        <v>2568</v>
      </c>
      <c r="P137" s="936">
        <v>285.33</v>
      </c>
      <c r="Q137" s="975">
        <v>285.33</v>
      </c>
      <c r="R137" s="957">
        <v>285.33</v>
      </c>
      <c r="S137" s="796">
        <v>285.33</v>
      </c>
      <c r="T137" s="796">
        <v>285.33</v>
      </c>
      <c r="U137" s="796">
        <v>285.33</v>
      </c>
      <c r="V137" s="796">
        <v>285.33</v>
      </c>
      <c r="W137" s="796">
        <v>285.33</v>
      </c>
      <c r="X137" s="796"/>
      <c r="Y137" s="796">
        <v>285.33</v>
      </c>
      <c r="Z137" s="916"/>
      <c r="AA137" s="1147"/>
      <c r="AB137" s="74"/>
      <c r="AC137" s="704"/>
      <c r="AD137" s="1147"/>
      <c r="AE137" s="74"/>
      <c r="AF137" s="39"/>
      <c r="AG137" s="34"/>
      <c r="AH137" s="97"/>
    </row>
    <row r="138" spans="2:34" ht="25.5">
      <c r="B138" s="92" t="s">
        <v>1259</v>
      </c>
      <c r="C138" s="197" t="s">
        <v>19</v>
      </c>
      <c r="D138" s="1174" t="s">
        <v>1175</v>
      </c>
      <c r="E138" s="286" t="s">
        <v>1260</v>
      </c>
      <c r="F138" s="263" t="s">
        <v>1177</v>
      </c>
      <c r="G138" s="1194" t="s">
        <v>788</v>
      </c>
      <c r="H138" s="210" t="s">
        <v>798</v>
      </c>
      <c r="I138" s="285" t="s">
        <v>165</v>
      </c>
      <c r="J138" s="230">
        <v>45194</v>
      </c>
      <c r="K138" s="230">
        <v>45184</v>
      </c>
      <c r="L138" s="230">
        <f t="shared" si="13"/>
        <v>45520</v>
      </c>
      <c r="M138" s="228">
        <v>45550</v>
      </c>
      <c r="N138" s="1158" t="str">
        <f t="shared" ca="1" si="9"/>
        <v>FINALIZADO</v>
      </c>
      <c r="O138" s="796" t="s">
        <v>165</v>
      </c>
      <c r="P138" s="936"/>
      <c r="Q138" s="975"/>
      <c r="R138" s="957"/>
      <c r="S138" s="796"/>
      <c r="T138" s="796"/>
      <c r="U138" s="796" t="s">
        <v>165</v>
      </c>
      <c r="V138" s="796"/>
      <c r="W138" s="796"/>
      <c r="X138" s="796"/>
      <c r="Y138" s="796"/>
      <c r="Z138" s="916" t="s">
        <v>1178</v>
      </c>
      <c r="AA138" s="1147" t="s">
        <v>1179</v>
      </c>
      <c r="AB138" s="74">
        <v>681278006</v>
      </c>
      <c r="AC138" s="704" t="s">
        <v>1180</v>
      </c>
      <c r="AD138" s="1147"/>
      <c r="AE138" s="74">
        <v>922533758</v>
      </c>
      <c r="AF138" s="39"/>
      <c r="AG138" s="34"/>
      <c r="AH138" s="147"/>
    </row>
    <row r="139" spans="2:34" ht="18" customHeight="1">
      <c r="B139" s="92" t="s">
        <v>1261</v>
      </c>
      <c r="C139" s="197" t="s">
        <v>104</v>
      </c>
      <c r="D139" s="1174" t="s">
        <v>1262</v>
      </c>
      <c r="E139" s="284" t="s">
        <v>920</v>
      </c>
      <c r="F139" s="263" t="s">
        <v>122</v>
      </c>
      <c r="G139" s="1194" t="s">
        <v>788</v>
      </c>
      <c r="H139" s="210">
        <v>5412.19</v>
      </c>
      <c r="I139" s="285"/>
      <c r="J139" s="230">
        <v>45198</v>
      </c>
      <c r="K139" s="230">
        <v>45200</v>
      </c>
      <c r="L139" s="230">
        <f t="shared" si="13"/>
        <v>45261</v>
      </c>
      <c r="M139" s="228">
        <v>45291</v>
      </c>
      <c r="N139" s="1158" t="str">
        <f t="shared" ca="1" si="9"/>
        <v>FINALIZADO</v>
      </c>
      <c r="O139" s="796"/>
      <c r="P139" s="936">
        <v>1804.06</v>
      </c>
      <c r="Q139" s="975"/>
      <c r="R139" s="957"/>
      <c r="S139" s="796"/>
      <c r="T139" s="796"/>
      <c r="U139" s="796"/>
      <c r="V139" s="796"/>
      <c r="W139" s="796"/>
      <c r="X139" s="796"/>
      <c r="Y139" s="796"/>
      <c r="Z139" s="916"/>
      <c r="AA139" s="1147"/>
      <c r="AB139" s="74"/>
      <c r="AC139" s="704"/>
      <c r="AD139" s="1147"/>
      <c r="AE139" s="74"/>
      <c r="AF139" s="39"/>
      <c r="AG139" s="34"/>
      <c r="AH139" s="144"/>
    </row>
    <row r="140" spans="2:34" ht="18" customHeight="1">
      <c r="B140" s="92" t="s">
        <v>1263</v>
      </c>
      <c r="C140" s="197" t="s">
        <v>837</v>
      </c>
      <c r="D140" s="1174" t="s">
        <v>1264</v>
      </c>
      <c r="E140" s="694" t="s">
        <v>1265</v>
      </c>
      <c r="F140" s="275" t="s">
        <v>1266</v>
      </c>
      <c r="G140" s="1194" t="s">
        <v>788</v>
      </c>
      <c r="H140" s="210">
        <v>4066</v>
      </c>
      <c r="I140" s="285"/>
      <c r="J140" s="230">
        <v>45257</v>
      </c>
      <c r="K140" s="230">
        <v>45257</v>
      </c>
      <c r="L140" s="230">
        <f t="shared" si="13"/>
        <v>45257</v>
      </c>
      <c r="M140" s="228">
        <v>45287</v>
      </c>
      <c r="N140" s="1158" t="str">
        <f t="shared" ca="1" si="9"/>
        <v>FINALIZADO</v>
      </c>
      <c r="O140" s="796"/>
      <c r="P140" s="936"/>
      <c r="Q140" s="975">
        <v>4066</v>
      </c>
      <c r="R140" s="957"/>
      <c r="S140" s="796"/>
      <c r="T140" s="796"/>
      <c r="U140" s="796"/>
      <c r="V140" s="796"/>
      <c r="W140" s="796"/>
      <c r="X140" s="796"/>
      <c r="Y140" s="796"/>
      <c r="Z140" s="916" t="s">
        <v>1267</v>
      </c>
      <c r="AA140" s="1147" t="s">
        <v>1268</v>
      </c>
      <c r="AB140" s="74"/>
      <c r="AC140" s="704"/>
      <c r="AD140" s="1147"/>
      <c r="AE140" s="74"/>
      <c r="AF140" s="39"/>
      <c r="AG140" s="34"/>
      <c r="AH140" s="97"/>
    </row>
    <row r="141" spans="2:34" ht="18" customHeight="1">
      <c r="B141" s="92" t="s">
        <v>1269</v>
      </c>
      <c r="C141" s="197" t="s">
        <v>670</v>
      </c>
      <c r="D141" s="1192" t="s">
        <v>1270</v>
      </c>
      <c r="E141" s="209" t="s">
        <v>1183</v>
      </c>
      <c r="F141" s="172" t="s">
        <v>1184</v>
      </c>
      <c r="G141" s="1194" t="s">
        <v>788</v>
      </c>
      <c r="H141" s="222" t="s">
        <v>798</v>
      </c>
      <c r="I141" s="210" t="s">
        <v>165</v>
      </c>
      <c r="J141" s="187">
        <v>45250</v>
      </c>
      <c r="K141" s="187">
        <v>45250</v>
      </c>
      <c r="L141" s="283">
        <f t="shared" si="13"/>
        <v>45585</v>
      </c>
      <c r="M141" s="228">
        <v>45615</v>
      </c>
      <c r="N141" s="1158" t="str">
        <f t="shared" ca="1" si="9"/>
        <v>FINALIZADO</v>
      </c>
      <c r="O141" s="796" t="s">
        <v>165</v>
      </c>
      <c r="P141" s="936"/>
      <c r="Q141" s="975"/>
      <c r="R141" s="957">
        <v>4000</v>
      </c>
      <c r="S141" s="796"/>
      <c r="T141" s="796"/>
      <c r="U141" s="796"/>
      <c r="V141" s="796"/>
      <c r="W141" s="796"/>
      <c r="X141" s="796"/>
      <c r="Y141" s="796"/>
      <c r="Z141" s="916" t="s">
        <v>1185</v>
      </c>
      <c r="AA141" s="1147" t="s">
        <v>1183</v>
      </c>
      <c r="AB141" s="74">
        <v>616884126</v>
      </c>
      <c r="AC141" s="916" t="s">
        <v>1185</v>
      </c>
      <c r="AD141" s="1147" t="s">
        <v>1187</v>
      </c>
      <c r="AE141" s="74">
        <v>616884126</v>
      </c>
      <c r="AF141" s="1147" t="s">
        <v>1187</v>
      </c>
      <c r="AG141" s="34" t="s">
        <v>1186</v>
      </c>
      <c r="AH141" s="94">
        <v>616884126</v>
      </c>
    </row>
    <row r="142" spans="2:34" ht="15">
      <c r="B142" s="131" t="s">
        <v>1271</v>
      </c>
      <c r="C142" s="167" t="s">
        <v>784</v>
      </c>
      <c r="D142" s="198" t="s">
        <v>1272</v>
      </c>
      <c r="E142" s="612"/>
      <c r="F142" s="613"/>
      <c r="G142" s="42"/>
      <c r="H142" s="199"/>
      <c r="I142" s="287"/>
      <c r="J142" s="310"/>
      <c r="K142" s="310"/>
      <c r="L142" s="311"/>
      <c r="M142" s="312"/>
      <c r="N142" s="1158" t="str">
        <f t="shared" ca="1" si="9"/>
        <v>FINALIZADO</v>
      </c>
      <c r="O142" s="288"/>
      <c r="P142" s="288"/>
      <c r="Q142" s="982"/>
      <c r="R142" s="983"/>
      <c r="S142" s="288"/>
      <c r="T142" s="288"/>
      <c r="U142" s="288"/>
      <c r="V142" s="288"/>
      <c r="W142" s="288"/>
      <c r="X142" s="288"/>
      <c r="Y142" s="288"/>
      <c r="Z142" s="916"/>
      <c r="AA142" s="1196"/>
      <c r="AB142" s="74"/>
      <c r="AC142" s="704"/>
      <c r="AD142" s="1147"/>
      <c r="AE142" s="74"/>
      <c r="AF142" s="39"/>
      <c r="AG142" s="34"/>
      <c r="AH142" s="103"/>
    </row>
    <row r="143" spans="2:34" ht="18" customHeight="1">
      <c r="B143" s="125" t="s">
        <v>1273</v>
      </c>
      <c r="C143" s="166" t="s">
        <v>837</v>
      </c>
      <c r="D143" s="1192" t="s">
        <v>1201</v>
      </c>
      <c r="E143" s="209" t="s">
        <v>1031</v>
      </c>
      <c r="F143" s="275" t="s">
        <v>1274</v>
      </c>
      <c r="G143" s="1150" t="s">
        <v>788</v>
      </c>
      <c r="H143" s="210" t="s">
        <v>798</v>
      </c>
      <c r="I143" s="287" t="s">
        <v>165</v>
      </c>
      <c r="J143" s="289">
        <v>45362</v>
      </c>
      <c r="K143" s="249">
        <v>45362</v>
      </c>
      <c r="L143" s="187">
        <f t="shared" ref="L143:L157" si="14">+M143-30</f>
        <v>45413</v>
      </c>
      <c r="M143" s="306">
        <v>45443</v>
      </c>
      <c r="N143" s="1158" t="str">
        <f t="shared" ca="1" si="9"/>
        <v>FINALIZADO</v>
      </c>
      <c r="O143" s="796" t="s">
        <v>165</v>
      </c>
      <c r="P143" s="796"/>
      <c r="Q143" s="956"/>
      <c r="R143" s="957"/>
      <c r="S143" s="796"/>
      <c r="T143" s="796"/>
      <c r="U143" s="796"/>
      <c r="V143" s="796"/>
      <c r="W143" s="796"/>
      <c r="X143" s="937"/>
      <c r="Y143" s="937"/>
      <c r="Z143" s="916" t="s">
        <v>1275</v>
      </c>
      <c r="AA143" s="1147" t="s">
        <v>1276</v>
      </c>
      <c r="AB143" s="74">
        <v>928224838</v>
      </c>
      <c r="AC143" s="704"/>
      <c r="AD143" s="1147"/>
      <c r="AE143" s="74"/>
      <c r="AF143" s="39" t="s">
        <v>1031</v>
      </c>
      <c r="AG143" s="34"/>
      <c r="AH143" s="101"/>
    </row>
    <row r="144" spans="2:34" ht="26.25" customHeight="1">
      <c r="B144" s="126" t="s">
        <v>1277</v>
      </c>
      <c r="C144" s="166" t="s">
        <v>825</v>
      </c>
      <c r="D144" s="1175" t="s">
        <v>1278</v>
      </c>
      <c r="E144" s="589" t="s">
        <v>1075</v>
      </c>
      <c r="F144" s="172" t="s">
        <v>189</v>
      </c>
      <c r="G144" s="1150" t="s">
        <v>788</v>
      </c>
      <c r="H144" s="691" t="s">
        <v>798</v>
      </c>
      <c r="I144" s="210">
        <f>290.85*12</f>
        <v>3490.2000000000003</v>
      </c>
      <c r="J144" s="290">
        <v>45345</v>
      </c>
      <c r="K144" s="249"/>
      <c r="L144" s="187">
        <f t="shared" si="14"/>
        <v>45681</v>
      </c>
      <c r="M144" s="307">
        <v>45711</v>
      </c>
      <c r="N144" s="1158" t="str">
        <f t="shared" ca="1" si="9"/>
        <v>FINALIZADO</v>
      </c>
      <c r="O144" s="937">
        <v>290.85000000000002</v>
      </c>
      <c r="P144" s="796"/>
      <c r="Q144" s="956"/>
      <c r="R144" s="957"/>
      <c r="S144" s="796"/>
      <c r="T144" s="796"/>
      <c r="U144" s="796"/>
      <c r="V144" s="796"/>
      <c r="W144" s="796"/>
      <c r="X144" s="937"/>
      <c r="Y144" s="937"/>
      <c r="Z144" s="916" t="s">
        <v>1279</v>
      </c>
      <c r="AA144" s="1147" t="s">
        <v>1280</v>
      </c>
      <c r="AB144" s="13" t="s">
        <v>1281</v>
      </c>
      <c r="AC144" s="704"/>
      <c r="AD144" s="1147"/>
      <c r="AE144" s="74"/>
      <c r="AF144" s="39" t="s">
        <v>1282</v>
      </c>
      <c r="AG144" s="34"/>
      <c r="AH144" s="172"/>
    </row>
    <row r="145" spans="2:34" ht="18" customHeight="1">
      <c r="B145" s="99" t="s">
        <v>1283</v>
      </c>
      <c r="C145" s="698" t="s">
        <v>670</v>
      </c>
      <c r="D145" s="1197" t="s">
        <v>1284</v>
      </c>
      <c r="E145" s="293" t="s">
        <v>1285</v>
      </c>
      <c r="F145" s="291" t="s">
        <v>1286</v>
      </c>
      <c r="G145" s="1198" t="s">
        <v>788</v>
      </c>
      <c r="H145" s="280" t="s">
        <v>798</v>
      </c>
      <c r="I145" s="210" t="s">
        <v>165</v>
      </c>
      <c r="J145" s="572">
        <v>45386</v>
      </c>
      <c r="K145" s="696">
        <v>45386</v>
      </c>
      <c r="L145" s="187">
        <f t="shared" si="14"/>
        <v>45718</v>
      </c>
      <c r="M145" s="211">
        <v>45748</v>
      </c>
      <c r="N145" s="911" t="s">
        <v>103</v>
      </c>
      <c r="O145" s="938" t="s">
        <v>165</v>
      </c>
      <c r="P145" s="935"/>
      <c r="Q145" s="984"/>
      <c r="R145" s="985" t="s">
        <v>165</v>
      </c>
      <c r="S145" s="935"/>
      <c r="T145" s="935"/>
      <c r="U145" s="935"/>
      <c r="V145" s="935"/>
      <c r="W145" s="980"/>
      <c r="X145" s="980"/>
      <c r="Y145" s="796"/>
      <c r="Z145" s="916" t="s">
        <v>1287</v>
      </c>
      <c r="AA145" s="1147" t="s">
        <v>1285</v>
      </c>
      <c r="AB145" s="74">
        <v>627404851</v>
      </c>
      <c r="AC145" s="704" t="s">
        <v>1287</v>
      </c>
      <c r="AD145" s="1147" t="s">
        <v>1285</v>
      </c>
      <c r="AE145" s="74">
        <v>627404851</v>
      </c>
      <c r="AF145" s="39"/>
      <c r="AG145" s="34"/>
      <c r="AH145" s="101"/>
    </row>
    <row r="146" spans="2:34" ht="18" customHeight="1">
      <c r="B146" s="92" t="s">
        <v>1288</v>
      </c>
      <c r="C146" s="699" t="s">
        <v>670</v>
      </c>
      <c r="D146" s="1199" t="s">
        <v>1289</v>
      </c>
      <c r="E146" s="209" t="s">
        <v>1214</v>
      </c>
      <c r="F146" s="262" t="s">
        <v>1215</v>
      </c>
      <c r="G146" s="1194" t="s">
        <v>788</v>
      </c>
      <c r="H146" s="210">
        <v>9984</v>
      </c>
      <c r="I146" s="285">
        <v>9984</v>
      </c>
      <c r="J146" s="289"/>
      <c r="K146" s="292">
        <v>45367</v>
      </c>
      <c r="L146" s="187">
        <f t="shared" si="14"/>
        <v>45701</v>
      </c>
      <c r="M146" s="290">
        <v>45731</v>
      </c>
      <c r="N146" s="1158" t="str">
        <f t="shared" ref="N146:N162" ca="1" si="15">IF(M146&lt;=$C$2,"FINALIZADO","EN CURSO")</f>
        <v>FINALIZADO</v>
      </c>
      <c r="O146" s="939"/>
      <c r="P146" s="986"/>
      <c r="Q146" s="987"/>
      <c r="R146" s="988" t="s">
        <v>1290</v>
      </c>
      <c r="S146" s="989"/>
      <c r="T146" s="989"/>
      <c r="U146" s="989"/>
      <c r="V146" s="989"/>
      <c r="W146" s="989"/>
      <c r="X146" s="989"/>
      <c r="Y146" s="989"/>
      <c r="Z146" s="916" t="s">
        <v>1216</v>
      </c>
      <c r="AA146" s="1157" t="s">
        <v>1214</v>
      </c>
      <c r="AB146" s="74">
        <v>637307567</v>
      </c>
      <c r="AC146" s="704"/>
      <c r="AD146" s="1147"/>
      <c r="AE146" s="97"/>
      <c r="AF146" s="39"/>
      <c r="AG146" s="34"/>
      <c r="AH146" s="97"/>
    </row>
    <row r="147" spans="2:34" ht="18" customHeight="1">
      <c r="B147" s="125" t="s">
        <v>1291</v>
      </c>
      <c r="C147" s="166" t="s">
        <v>825</v>
      </c>
      <c r="D147" s="274" t="s">
        <v>884</v>
      </c>
      <c r="E147" s="293" t="s">
        <v>885</v>
      </c>
      <c r="F147" s="172" t="s">
        <v>886</v>
      </c>
      <c r="G147" s="1157" t="s">
        <v>788</v>
      </c>
      <c r="H147" s="210">
        <v>533.97</v>
      </c>
      <c r="I147" s="210">
        <v>571.35</v>
      </c>
      <c r="J147" s="187">
        <v>45323</v>
      </c>
      <c r="K147" s="249">
        <v>45323</v>
      </c>
      <c r="L147" s="187">
        <f t="shared" si="14"/>
        <v>45659</v>
      </c>
      <c r="M147" s="308">
        <v>45689</v>
      </c>
      <c r="N147" s="1187" t="str">
        <f t="shared" ca="1" si="15"/>
        <v>FINALIZADO</v>
      </c>
      <c r="O147" s="796">
        <f>+I147</f>
        <v>571.35</v>
      </c>
      <c r="P147" s="796">
        <f>O147/2</f>
        <v>285.67500000000001</v>
      </c>
      <c r="Q147" s="953"/>
      <c r="R147" s="796"/>
      <c r="S147" s="796">
        <f>O147/2</f>
        <v>285.67500000000001</v>
      </c>
      <c r="T147" s="796"/>
      <c r="U147" s="796"/>
      <c r="V147" s="796"/>
      <c r="W147" s="796"/>
      <c r="X147" s="796"/>
      <c r="Y147" s="796"/>
      <c r="Z147" s="916" t="s">
        <v>887</v>
      </c>
      <c r="AA147" s="1157" t="s">
        <v>1292</v>
      </c>
      <c r="AB147" s="74">
        <v>638903386</v>
      </c>
      <c r="AC147" s="704" t="s">
        <v>887</v>
      </c>
      <c r="AD147" s="1147" t="s">
        <v>1292</v>
      </c>
      <c r="AE147" s="74">
        <v>638903386</v>
      </c>
      <c r="AF147" s="39" t="s">
        <v>1293</v>
      </c>
      <c r="AG147" s="34" t="s">
        <v>887</v>
      </c>
      <c r="AH147" s="74">
        <v>638903386</v>
      </c>
    </row>
    <row r="148" spans="2:34" ht="18" customHeight="1">
      <c r="B148" s="92" t="s">
        <v>1294</v>
      </c>
      <c r="C148" s="615" t="s">
        <v>27</v>
      </c>
      <c r="D148" s="1199" t="s">
        <v>1248</v>
      </c>
      <c r="E148" s="293" t="s">
        <v>1295</v>
      </c>
      <c r="F148" s="172" t="s">
        <v>1296</v>
      </c>
      <c r="G148" s="1157" t="s">
        <v>788</v>
      </c>
      <c r="H148" s="210">
        <v>2060</v>
      </c>
      <c r="I148" s="210"/>
      <c r="J148" s="289">
        <v>45462</v>
      </c>
      <c r="K148" s="294">
        <v>45462</v>
      </c>
      <c r="L148" s="187">
        <f t="shared" si="14"/>
        <v>45505</v>
      </c>
      <c r="M148" s="295">
        <v>45535</v>
      </c>
      <c r="N148" s="1187" t="str">
        <f t="shared" ca="1" si="15"/>
        <v>FINALIZADO</v>
      </c>
      <c r="O148" s="796"/>
      <c r="P148" s="796"/>
      <c r="Q148" s="956"/>
      <c r="R148" s="957"/>
      <c r="S148" s="796"/>
      <c r="T148" s="796"/>
      <c r="U148" s="796"/>
      <c r="V148" s="796"/>
      <c r="W148" s="936"/>
      <c r="X148" s="936"/>
      <c r="Y148" s="796"/>
      <c r="Z148" s="916"/>
      <c r="AA148" s="1147"/>
      <c r="AB148" s="101"/>
      <c r="AC148" s="704"/>
      <c r="AD148" s="102"/>
      <c r="AE148" s="101"/>
      <c r="AF148" s="102"/>
      <c r="AG148" s="71"/>
      <c r="AH148" s="101"/>
    </row>
    <row r="149" spans="2:34" ht="18" customHeight="1">
      <c r="B149" s="92" t="s">
        <v>1297</v>
      </c>
      <c r="C149" s="700" t="s">
        <v>670</v>
      </c>
      <c r="D149" s="1184" t="s">
        <v>1298</v>
      </c>
      <c r="E149" s="995" t="s">
        <v>1299</v>
      </c>
      <c r="F149" s="269" t="s">
        <v>1300</v>
      </c>
      <c r="G149" s="1200" t="s">
        <v>788</v>
      </c>
      <c r="H149" s="287">
        <v>15000</v>
      </c>
      <c r="I149" s="287" t="s">
        <v>165</v>
      </c>
      <c r="J149" s="272">
        <v>45456</v>
      </c>
      <c r="K149" s="294">
        <v>45456</v>
      </c>
      <c r="L149" s="272">
        <f t="shared" si="14"/>
        <v>45790</v>
      </c>
      <c r="M149" s="295">
        <v>45820</v>
      </c>
      <c r="N149" s="1201" t="str">
        <f t="shared" ca="1" si="15"/>
        <v>FINALIZADO</v>
      </c>
      <c r="O149" s="295"/>
      <c r="P149" s="295"/>
      <c r="Q149" s="295"/>
      <c r="R149" s="295" t="s">
        <v>165</v>
      </c>
      <c r="S149" s="295"/>
      <c r="T149" s="295"/>
      <c r="U149" s="295"/>
      <c r="V149" s="295"/>
      <c r="W149" s="295"/>
      <c r="X149" s="295"/>
      <c r="Y149" s="295"/>
      <c r="Z149" s="916" t="s">
        <v>1301</v>
      </c>
      <c r="AA149" s="1179" t="s">
        <v>1302</v>
      </c>
      <c r="AB149" s="97">
        <v>646221141</v>
      </c>
      <c r="AC149" s="704" t="s">
        <v>1301</v>
      </c>
      <c r="AD149" s="98" t="s">
        <v>1303</v>
      </c>
      <c r="AE149" s="97">
        <v>646221141</v>
      </c>
      <c r="AF149" s="98"/>
      <c r="AG149" s="70"/>
      <c r="AH149" s="97"/>
    </row>
    <row r="150" spans="2:34" ht="38.25">
      <c r="B150" s="92" t="s">
        <v>1304</v>
      </c>
      <c r="C150" s="166" t="s">
        <v>104</v>
      </c>
      <c r="D150" s="1202" t="s">
        <v>855</v>
      </c>
      <c r="E150" s="209" t="s">
        <v>856</v>
      </c>
      <c r="F150" s="172" t="s">
        <v>287</v>
      </c>
      <c r="G150" s="1157" t="s">
        <v>788</v>
      </c>
      <c r="H150" s="210">
        <v>892.56</v>
      </c>
      <c r="I150" s="210"/>
      <c r="J150" s="187">
        <v>45474</v>
      </c>
      <c r="K150" s="289">
        <v>45474</v>
      </c>
      <c r="L150" s="187">
        <f t="shared" si="14"/>
        <v>45808</v>
      </c>
      <c r="M150" s="289">
        <v>45838</v>
      </c>
      <c r="N150" s="1158" t="str">
        <f t="shared" ca="1" si="15"/>
        <v>FINALIZADO</v>
      </c>
      <c r="O150" s="993" t="s">
        <v>1305</v>
      </c>
      <c r="P150" s="993" t="s">
        <v>1305</v>
      </c>
      <c r="Q150" s="211"/>
      <c r="R150" s="994"/>
      <c r="S150" s="295"/>
      <c r="T150" s="295"/>
      <c r="U150" s="295"/>
      <c r="V150" s="295"/>
      <c r="W150" s="295"/>
      <c r="X150" s="295"/>
      <c r="Y150" s="295"/>
      <c r="Z150" s="916" t="s">
        <v>1306</v>
      </c>
      <c r="AA150" s="295" t="s">
        <v>976</v>
      </c>
      <c r="AB150" s="584">
        <v>928700576</v>
      </c>
      <c r="AC150" s="704" t="s">
        <v>1307</v>
      </c>
      <c r="AD150" s="585" t="s">
        <v>1308</v>
      </c>
      <c r="AE150" s="608" t="s">
        <v>1309</v>
      </c>
      <c r="AF150" s="295"/>
      <c r="AG150" s="295"/>
      <c r="AH150" s="211"/>
    </row>
    <row r="151" spans="2:34" ht="30" customHeight="1">
      <c r="B151" s="92" t="s">
        <v>1310</v>
      </c>
      <c r="C151" s="576" t="s">
        <v>1311</v>
      </c>
      <c r="D151" s="1184" t="s">
        <v>1312</v>
      </c>
      <c r="E151" s="284" t="s">
        <v>1265</v>
      </c>
      <c r="F151" s="275" t="s">
        <v>1266</v>
      </c>
      <c r="G151" s="1198" t="s">
        <v>788</v>
      </c>
      <c r="H151" s="276">
        <v>9561</v>
      </c>
      <c r="I151" s="991"/>
      <c r="J151" s="230">
        <v>45484</v>
      </c>
      <c r="K151" s="707">
        <v>45484</v>
      </c>
      <c r="L151" s="230">
        <f t="shared" si="14"/>
        <v>45577</v>
      </c>
      <c r="M151" s="992">
        <v>45607</v>
      </c>
      <c r="N151" s="1187" t="str">
        <f t="shared" ca="1" si="15"/>
        <v>FINALIZADO</v>
      </c>
      <c r="O151" s="236"/>
      <c r="P151" s="236"/>
      <c r="Q151" s="236"/>
      <c r="R151" s="295"/>
      <c r="S151" s="295"/>
      <c r="T151" s="295"/>
      <c r="U151" s="295"/>
      <c r="V151" s="295"/>
      <c r="W151" s="295"/>
      <c r="X151" s="295"/>
      <c r="Y151" s="295"/>
      <c r="Z151" s="916" t="s">
        <v>1267</v>
      </c>
      <c r="AA151" s="295" t="s">
        <v>1313</v>
      </c>
      <c r="AB151" s="606">
        <v>928114383</v>
      </c>
      <c r="AC151" s="704"/>
      <c r="AD151" s="211"/>
      <c r="AE151" s="211"/>
      <c r="AF151" s="211"/>
      <c r="AG151" s="211"/>
      <c r="AH151" s="307"/>
    </row>
    <row r="152" spans="2:34" ht="18" customHeight="1">
      <c r="B152" s="92" t="s">
        <v>1314</v>
      </c>
      <c r="C152" s="166" t="s">
        <v>825</v>
      </c>
      <c r="D152" s="1184" t="s">
        <v>1315</v>
      </c>
      <c r="E152" s="278" t="s">
        <v>1316</v>
      </c>
      <c r="F152" s="588" t="s">
        <v>1317</v>
      </c>
      <c r="G152" s="1150" t="s">
        <v>788</v>
      </c>
      <c r="H152" s="287">
        <v>15000</v>
      </c>
      <c r="I152" s="210"/>
      <c r="J152" s="187">
        <v>45540</v>
      </c>
      <c r="K152" s="294">
        <v>45540</v>
      </c>
      <c r="L152" s="187">
        <f t="shared" si="14"/>
        <v>45874</v>
      </c>
      <c r="M152" s="585">
        <v>45904</v>
      </c>
      <c r="N152" s="1187" t="str">
        <f t="shared" ca="1" si="15"/>
        <v>FINALIZADO</v>
      </c>
      <c r="O152" s="295"/>
      <c r="P152" s="295"/>
      <c r="Q152" s="295"/>
      <c r="R152" s="295"/>
      <c r="S152" s="187"/>
      <c r="T152" s="294"/>
      <c r="U152" s="187"/>
      <c r="V152" s="295"/>
      <c r="W152" s="249"/>
      <c r="X152" s="187"/>
      <c r="Y152" s="187"/>
      <c r="Z152" s="990"/>
      <c r="AA152" s="272"/>
      <c r="AB152" s="295"/>
      <c r="AC152" s="704"/>
      <c r="AD152" s="145"/>
      <c r="AE152" s="144"/>
      <c r="AF152" s="145"/>
      <c r="AG152" s="75"/>
      <c r="AH152" s="144"/>
    </row>
    <row r="153" spans="2:34" ht="13.5" customHeight="1">
      <c r="B153" s="92" t="s">
        <v>1318</v>
      </c>
      <c r="C153" s="166" t="s">
        <v>825</v>
      </c>
      <c r="D153" s="1184" t="s">
        <v>407</v>
      </c>
      <c r="E153" s="694" t="s">
        <v>1257</v>
      </c>
      <c r="F153" s="172" t="s">
        <v>1258</v>
      </c>
      <c r="G153" s="1150" t="s">
        <v>788</v>
      </c>
      <c r="H153" s="287">
        <v>428</v>
      </c>
      <c r="I153" s="210" t="s">
        <v>165</v>
      </c>
      <c r="J153" s="187" t="s">
        <v>1319</v>
      </c>
      <c r="K153" s="294">
        <v>45017</v>
      </c>
      <c r="L153" s="187">
        <f t="shared" si="14"/>
        <v>45596</v>
      </c>
      <c r="M153" s="295">
        <v>45626</v>
      </c>
      <c r="N153" s="1187" t="str">
        <f t="shared" ca="1" si="15"/>
        <v>FINALIZADO</v>
      </c>
      <c r="O153" s="940">
        <v>428</v>
      </c>
      <c r="P153" s="294"/>
      <c r="Q153" s="187"/>
      <c r="R153" s="295"/>
      <c r="S153" s="187"/>
      <c r="T153" s="294"/>
      <c r="U153" s="187"/>
      <c r="V153" s="295"/>
      <c r="W153" s="249"/>
      <c r="X153" s="187"/>
      <c r="Y153" s="187"/>
      <c r="Z153" s="990"/>
      <c r="AA153" s="1147"/>
      <c r="AB153" s="101"/>
      <c r="AC153" s="704"/>
      <c r="AD153" s="102"/>
      <c r="AE153" s="101"/>
      <c r="AF153" s="102"/>
      <c r="AG153" s="71"/>
      <c r="AH153" s="101"/>
    </row>
    <row r="154" spans="2:34" ht="45.75" customHeight="1">
      <c r="B154" s="92" t="s">
        <v>1320</v>
      </c>
      <c r="C154" s="166" t="s">
        <v>825</v>
      </c>
      <c r="D154" s="1202" t="s">
        <v>1321</v>
      </c>
      <c r="E154" s="600" t="s">
        <v>1322</v>
      </c>
      <c r="F154" s="262" t="s">
        <v>1323</v>
      </c>
      <c r="G154" s="1157" t="s">
        <v>788</v>
      </c>
      <c r="H154" s="287">
        <v>7527.84</v>
      </c>
      <c r="I154" s="287">
        <v>7527.84</v>
      </c>
      <c r="J154" s="187">
        <v>45611</v>
      </c>
      <c r="K154" s="306">
        <v>45992</v>
      </c>
      <c r="L154" s="187">
        <f t="shared" si="14"/>
        <v>45992</v>
      </c>
      <c r="M154" s="295">
        <v>46022</v>
      </c>
      <c r="N154" s="1187" t="str">
        <f t="shared" ca="1" si="15"/>
        <v>FINALIZADO</v>
      </c>
      <c r="O154" s="601" t="s">
        <v>1324</v>
      </c>
      <c r="P154" s="294"/>
      <c r="Q154" s="187"/>
      <c r="R154" s="295"/>
      <c r="S154" s="187"/>
      <c r="T154" s="294"/>
      <c r="U154" s="187"/>
      <c r="V154" s="295"/>
      <c r="W154" s="249"/>
      <c r="X154" s="187"/>
      <c r="Y154" s="187"/>
      <c r="Z154" s="990" t="s">
        <v>1325</v>
      </c>
      <c r="AA154" s="1147" t="s">
        <v>1326</v>
      </c>
      <c r="AB154" s="599" t="s">
        <v>1327</v>
      </c>
      <c r="AC154" s="704" t="s">
        <v>1328</v>
      </c>
      <c r="AD154" s="599" t="s">
        <v>1327</v>
      </c>
      <c r="AE154" s="101"/>
      <c r="AF154" s="102"/>
      <c r="AG154" s="71"/>
      <c r="AH154" s="101"/>
    </row>
    <row r="155" spans="2:34" ht="30.75" customHeight="1">
      <c r="B155" s="92" t="s">
        <v>1329</v>
      </c>
      <c r="C155" s="615" t="s">
        <v>19</v>
      </c>
      <c r="D155" s="1203" t="s">
        <v>1330</v>
      </c>
      <c r="E155" s="616" t="s">
        <v>1331</v>
      </c>
      <c r="F155" s="594" t="s">
        <v>1177</v>
      </c>
      <c r="G155" s="1157" t="s">
        <v>788</v>
      </c>
      <c r="H155" s="287" t="s">
        <v>165</v>
      </c>
      <c r="I155" s="210" t="s">
        <v>165</v>
      </c>
      <c r="J155" s="187">
        <v>45577</v>
      </c>
      <c r="K155" s="294">
        <v>45577</v>
      </c>
      <c r="L155" s="187">
        <f t="shared" si="14"/>
        <v>45911</v>
      </c>
      <c r="M155" s="295">
        <v>45941</v>
      </c>
      <c r="N155" s="1187" t="str">
        <f t="shared" ca="1" si="15"/>
        <v>FINALIZADO</v>
      </c>
      <c r="O155" s="187"/>
      <c r="P155" s="294"/>
      <c r="Q155" s="187"/>
      <c r="R155" s="295"/>
      <c r="S155" s="187"/>
      <c r="T155" s="294"/>
      <c r="U155" s="187"/>
      <c r="V155" s="295"/>
      <c r="W155" s="249"/>
      <c r="X155" s="187"/>
      <c r="Y155" s="187"/>
      <c r="Z155" s="990"/>
      <c r="AA155" s="1147"/>
      <c r="AB155" s="101"/>
      <c r="AC155" s="704"/>
      <c r="AD155" s="102"/>
      <c r="AE155" s="101"/>
      <c r="AF155" s="102"/>
      <c r="AG155" s="71"/>
      <c r="AH155" s="101"/>
    </row>
    <row r="156" spans="2:34" ht="18" customHeight="1">
      <c r="B156" s="92" t="s">
        <v>1332</v>
      </c>
      <c r="C156" s="615" t="s">
        <v>104</v>
      </c>
      <c r="D156" s="1204" t="s">
        <v>1333</v>
      </c>
      <c r="E156" s="293" t="s">
        <v>1334</v>
      </c>
      <c r="F156" s="172" t="s">
        <v>106</v>
      </c>
      <c r="G156" s="1157" t="s">
        <v>788</v>
      </c>
      <c r="H156" s="287" t="s">
        <v>798</v>
      </c>
      <c r="I156" s="210">
        <v>1668.6</v>
      </c>
      <c r="J156" s="187">
        <v>45573</v>
      </c>
      <c r="K156" s="294">
        <v>45574</v>
      </c>
      <c r="L156" s="187">
        <f t="shared" si="14"/>
        <v>45908</v>
      </c>
      <c r="M156" s="295">
        <v>45938</v>
      </c>
      <c r="N156" s="1187" t="str">
        <f t="shared" ca="1" si="15"/>
        <v>FINALIZADO</v>
      </c>
      <c r="O156" s="187"/>
      <c r="P156" s="294"/>
      <c r="Q156" s="187"/>
      <c r="R156" s="1156"/>
      <c r="S156" s="187"/>
      <c r="T156" s="294"/>
      <c r="U156" s="187"/>
      <c r="V156" s="1156"/>
      <c r="W156" s="249"/>
      <c r="X156" s="187"/>
      <c r="Y156" s="187"/>
      <c r="Z156" s="990"/>
      <c r="AA156" s="1147"/>
      <c r="AB156" s="101"/>
      <c r="AC156" s="704"/>
      <c r="AD156" s="102"/>
      <c r="AE156" s="101"/>
      <c r="AF156" s="102"/>
      <c r="AG156" s="71"/>
      <c r="AH156" s="101"/>
    </row>
    <row r="157" spans="2:34" ht="18" customHeight="1">
      <c r="B157" s="92" t="s">
        <v>1335</v>
      </c>
      <c r="C157" s="615" t="s">
        <v>848</v>
      </c>
      <c r="D157" s="1199" t="s">
        <v>1333</v>
      </c>
      <c r="E157" s="293" t="s">
        <v>1334</v>
      </c>
      <c r="F157" s="172" t="s">
        <v>106</v>
      </c>
      <c r="G157" s="1205" t="s">
        <v>788</v>
      </c>
      <c r="H157" s="210" t="s">
        <v>798</v>
      </c>
      <c r="I157" s="596">
        <v>6798</v>
      </c>
      <c r="J157" s="187">
        <v>45583</v>
      </c>
      <c r="K157" s="294">
        <v>45583</v>
      </c>
      <c r="L157" s="187">
        <f t="shared" si="14"/>
        <v>45917</v>
      </c>
      <c r="M157" s="295">
        <v>45947</v>
      </c>
      <c r="N157" s="1187" t="str">
        <f t="shared" ca="1" si="15"/>
        <v>FINALIZADO</v>
      </c>
      <c r="O157" s="187"/>
      <c r="P157" s="294"/>
      <c r="Q157" s="187"/>
      <c r="R157" s="295"/>
      <c r="S157" s="295"/>
      <c r="T157" s="295"/>
      <c r="U157" s="295"/>
      <c r="V157" s="295"/>
      <c r="W157" s="295"/>
      <c r="X157" s="211"/>
      <c r="Y157" s="211"/>
      <c r="Z157" s="990"/>
      <c r="AA157" s="1206"/>
      <c r="AB157" s="144"/>
      <c r="AC157" s="704"/>
      <c r="AD157" s="145"/>
      <c r="AE157" s="144"/>
      <c r="AF157" s="145"/>
      <c r="AG157" s="75"/>
      <c r="AH157" s="144"/>
    </row>
    <row r="158" spans="2:34" ht="93.75" customHeight="1">
      <c r="B158" s="92" t="s">
        <v>1336</v>
      </c>
      <c r="C158" s="166" t="s">
        <v>670</v>
      </c>
      <c r="D158" s="1207" t="s">
        <v>1337</v>
      </c>
      <c r="E158" s="611" t="s">
        <v>1214</v>
      </c>
      <c r="F158" s="269" t="s">
        <v>1215</v>
      </c>
      <c r="G158" s="1205" t="s">
        <v>788</v>
      </c>
      <c r="H158" s="210" t="s">
        <v>798</v>
      </c>
      <c r="I158" s="1092">
        <v>9984</v>
      </c>
      <c r="J158" s="211">
        <v>45749</v>
      </c>
      <c r="K158" s="306">
        <v>45751</v>
      </c>
      <c r="L158" s="187">
        <f>IFERROR(M158-30,"")</f>
        <v>46085</v>
      </c>
      <c r="M158" s="295">
        <v>46115</v>
      </c>
      <c r="N158" s="1187" t="str">
        <f t="shared" ca="1" si="15"/>
        <v>FINALIZADO</v>
      </c>
      <c r="O158" s="210">
        <v>832</v>
      </c>
      <c r="P158" s="1108"/>
      <c r="Q158" s="956"/>
      <c r="R158" s="1111" t="s">
        <v>1338</v>
      </c>
      <c r="S158" s="271"/>
      <c r="T158" s="1111"/>
      <c r="U158" s="271"/>
      <c r="V158" s="1111"/>
      <c r="W158" s="271"/>
      <c r="X158" s="187"/>
      <c r="Y158" s="210"/>
      <c r="Z158" s="990" t="s">
        <v>1216</v>
      </c>
      <c r="AA158" s="1208" t="s">
        <v>1214</v>
      </c>
      <c r="AB158" s="74">
        <v>637307567</v>
      </c>
      <c r="AC158" s="704"/>
      <c r="AD158" s="102" t="s">
        <v>1214</v>
      </c>
      <c r="AE158" s="101"/>
      <c r="AF158" s="102"/>
      <c r="AG158" s="71"/>
      <c r="AH158" s="101"/>
    </row>
    <row r="159" spans="2:34" ht="18" customHeight="1">
      <c r="B159" s="92" t="s">
        <v>1339</v>
      </c>
      <c r="C159" s="701" t="s">
        <v>670</v>
      </c>
      <c r="D159" s="1192" t="s">
        <v>1340</v>
      </c>
      <c r="E159" s="209" t="s">
        <v>1183</v>
      </c>
      <c r="F159" s="172" t="s">
        <v>1184</v>
      </c>
      <c r="G159" s="1194" t="s">
        <v>788</v>
      </c>
      <c r="H159" s="280" t="s">
        <v>798</v>
      </c>
      <c r="I159" s="210" t="s">
        <v>165</v>
      </c>
      <c r="J159" s="187">
        <v>45575</v>
      </c>
      <c r="K159" s="604">
        <v>45618</v>
      </c>
      <c r="L159" s="187">
        <f>IFERROR(M159-30,"")</f>
        <v>45952</v>
      </c>
      <c r="M159" s="605">
        <v>45982</v>
      </c>
      <c r="N159" s="1187" t="str">
        <f t="shared" ca="1" si="15"/>
        <v>FINALIZADO</v>
      </c>
      <c r="O159" s="210" t="s">
        <v>165</v>
      </c>
      <c r="P159" s="210"/>
      <c r="Q159" s="187"/>
      <c r="R159" s="294" t="s">
        <v>165</v>
      </c>
      <c r="S159" s="187"/>
      <c r="T159" s="294"/>
      <c r="U159" s="187"/>
      <c r="V159" s="294"/>
      <c r="W159" s="187"/>
      <c r="X159" s="707"/>
      <c r="Y159" s="707"/>
      <c r="Z159" s="916" t="s">
        <v>1185</v>
      </c>
      <c r="AA159" s="1179" t="s">
        <v>1183</v>
      </c>
      <c r="AB159" s="94">
        <v>616884126</v>
      </c>
      <c r="AC159" s="916" t="s">
        <v>1185</v>
      </c>
      <c r="AD159" s="1147" t="s">
        <v>1187</v>
      </c>
      <c r="AE159" s="94">
        <v>616884126</v>
      </c>
      <c r="AF159" s="1147" t="s">
        <v>1187</v>
      </c>
      <c r="AG159" s="573" t="s">
        <v>1186</v>
      </c>
      <c r="AH159" s="94">
        <v>616884126</v>
      </c>
    </row>
    <row r="160" spans="2:34" ht="25.5">
      <c r="B160" s="92" t="s">
        <v>1341</v>
      </c>
      <c r="C160" s="166" t="s">
        <v>784</v>
      </c>
      <c r="D160" s="1184" t="s">
        <v>1342</v>
      </c>
      <c r="E160" s="598" t="s">
        <v>1343</v>
      </c>
      <c r="F160" s="172" t="s">
        <v>1344</v>
      </c>
      <c r="G160" s="1157" t="s">
        <v>788</v>
      </c>
      <c r="H160" s="287" t="s">
        <v>798</v>
      </c>
      <c r="I160" s="210"/>
      <c r="J160" s="187"/>
      <c r="K160" s="294"/>
      <c r="L160" s="187"/>
      <c r="M160" s="295"/>
      <c r="N160" s="1187" t="str">
        <f t="shared" ca="1" si="15"/>
        <v>FINALIZADO</v>
      </c>
      <c r="O160" s="210"/>
      <c r="P160" s="210"/>
      <c r="Q160" s="187"/>
      <c r="R160" s="294"/>
      <c r="S160" s="187"/>
      <c r="T160" s="610" t="s">
        <v>1345</v>
      </c>
      <c r="U160" s="187"/>
      <c r="V160" s="294"/>
      <c r="W160" s="187"/>
      <c r="X160" s="294"/>
      <c r="Y160" s="294"/>
      <c r="Z160" s="916" t="s">
        <v>1346</v>
      </c>
      <c r="AA160" s="1206"/>
      <c r="AB160" s="144" t="s">
        <v>1347</v>
      </c>
      <c r="AC160" s="704"/>
      <c r="AD160" s="145"/>
      <c r="AE160" s="144"/>
      <c r="AF160" s="145"/>
      <c r="AG160" s="75"/>
      <c r="AH160" s="144"/>
    </row>
    <row r="161" spans="2:34" ht="15">
      <c r="B161" s="92" t="s">
        <v>1348</v>
      </c>
      <c r="C161" s="615" t="s">
        <v>670</v>
      </c>
      <c r="D161" s="1199" t="s">
        <v>1349</v>
      </c>
      <c r="E161" s="611" t="s">
        <v>1285</v>
      </c>
      <c r="F161" s="172" t="s">
        <v>1286</v>
      </c>
      <c r="G161" s="1157" t="s">
        <v>788</v>
      </c>
      <c r="H161" s="210" t="s">
        <v>1350</v>
      </c>
      <c r="I161" s="210" t="s">
        <v>1351</v>
      </c>
      <c r="J161" s="211">
        <v>45799</v>
      </c>
      <c r="K161" s="307">
        <v>45799</v>
      </c>
      <c r="L161" s="187">
        <f>IFERROR(M161-30,"")</f>
        <v>46133</v>
      </c>
      <c r="M161" s="295">
        <v>46163</v>
      </c>
      <c r="N161" s="912" t="str">
        <f t="shared" ca="1" si="15"/>
        <v>EN CURSO</v>
      </c>
      <c r="O161" s="210" t="s">
        <v>165</v>
      </c>
      <c r="P161" s="210"/>
      <c r="Q161" s="956"/>
      <c r="R161" s="1112" t="s">
        <v>165</v>
      </c>
      <c r="S161" s="796"/>
      <c r="T161" s="1113"/>
      <c r="U161" s="796"/>
      <c r="V161" s="1113"/>
      <c r="W161" s="796"/>
      <c r="X161" s="1113"/>
      <c r="Y161" s="1113"/>
      <c r="Z161" s="916" t="s">
        <v>1287</v>
      </c>
      <c r="AA161" s="1209" t="s">
        <v>1285</v>
      </c>
      <c r="AB161" s="147">
        <v>627404851</v>
      </c>
      <c r="AC161" s="704" t="s">
        <v>1287</v>
      </c>
      <c r="AD161" s="148" t="s">
        <v>1285</v>
      </c>
      <c r="AE161" s="147"/>
      <c r="AF161" s="148"/>
      <c r="AG161" s="146"/>
      <c r="AH161" s="147"/>
    </row>
    <row r="162" spans="2:34" ht="18" customHeight="1">
      <c r="B162" s="92" t="s">
        <v>1352</v>
      </c>
      <c r="C162" s="1172" t="s">
        <v>670</v>
      </c>
      <c r="D162" s="1210" t="s">
        <v>1353</v>
      </c>
      <c r="E162" s="209" t="s">
        <v>1299</v>
      </c>
      <c r="F162" s="262"/>
      <c r="G162" s="1150" t="s">
        <v>788</v>
      </c>
      <c r="H162" s="287" t="s">
        <v>798</v>
      </c>
      <c r="I162" s="1092" t="s">
        <v>165</v>
      </c>
      <c r="J162" s="187">
        <v>45820</v>
      </c>
      <c r="K162" s="707">
        <v>45820</v>
      </c>
      <c r="L162" s="187">
        <f>IFERROR(M162-30,"")</f>
        <v>46154</v>
      </c>
      <c r="M162" s="295">
        <v>46184</v>
      </c>
      <c r="N162" s="1187" t="str">
        <f t="shared" ca="1" si="15"/>
        <v>EN CURSO</v>
      </c>
      <c r="O162" s="796" t="s">
        <v>165</v>
      </c>
      <c r="P162" s="212"/>
      <c r="Q162" s="1109"/>
      <c r="R162" s="5"/>
      <c r="S162" s="212"/>
      <c r="T162" s="212"/>
      <c r="U162" s="212"/>
      <c r="V162" s="212"/>
      <c r="W162" s="212"/>
      <c r="X162" s="212"/>
      <c r="Y162" s="212"/>
      <c r="Z162" s="916" t="s">
        <v>710</v>
      </c>
      <c r="AA162" s="1206" t="s">
        <v>1354</v>
      </c>
      <c r="AB162" s="1118">
        <v>922209519</v>
      </c>
      <c r="AC162" s="704"/>
      <c r="AD162" s="145"/>
      <c r="AE162" s="144"/>
      <c r="AF162" s="145"/>
      <c r="AG162" s="75"/>
      <c r="AH162" s="144"/>
    </row>
    <row r="163" spans="2:34" ht="27" customHeight="1">
      <c r="B163" s="92" t="s">
        <v>1355</v>
      </c>
      <c r="C163" s="166" t="s">
        <v>1356</v>
      </c>
      <c r="D163" s="1174" t="s">
        <v>1357</v>
      </c>
      <c r="E163" s="274" t="s">
        <v>1358</v>
      </c>
      <c r="F163" s="1105" t="s">
        <v>1359</v>
      </c>
      <c r="G163" s="299" t="s">
        <v>788</v>
      </c>
      <c r="H163" s="1211">
        <v>324.32</v>
      </c>
      <c r="I163" s="248">
        <v>324.32</v>
      </c>
      <c r="J163" s="1212">
        <v>46021</v>
      </c>
      <c r="K163" s="306">
        <v>46023</v>
      </c>
      <c r="L163" s="1212">
        <v>46327</v>
      </c>
      <c r="M163" s="295">
        <v>46388</v>
      </c>
      <c r="N163" s="1094" t="s">
        <v>1360</v>
      </c>
      <c r="O163" s="1213">
        <v>0</v>
      </c>
      <c r="P163" s="1214"/>
      <c r="Q163" s="1110"/>
      <c r="R163" s="5"/>
      <c r="S163" s="1214"/>
      <c r="T163" s="1214"/>
      <c r="U163" s="1214"/>
      <c r="V163" s="212"/>
      <c r="W163" s="212"/>
      <c r="X163" s="212"/>
      <c r="Y163" s="212"/>
      <c r="Z163" s="1115"/>
      <c r="AA163" s="1215"/>
      <c r="AB163" s="299"/>
      <c r="AC163" s="1102"/>
      <c r="AD163" s="1120"/>
      <c r="AE163" s="1120"/>
      <c r="AF163" s="1120"/>
      <c r="AG163" s="1120"/>
      <c r="AH163" s="1120"/>
    </row>
    <row r="164" spans="2:34" ht="18" customHeight="1">
      <c r="B164" s="92" t="s">
        <v>1361</v>
      </c>
      <c r="C164" s="615" t="s">
        <v>1362</v>
      </c>
      <c r="D164" s="1204" t="s">
        <v>1363</v>
      </c>
      <c r="E164" s="1090" t="s">
        <v>1364</v>
      </c>
      <c r="F164" s="291" t="s">
        <v>707</v>
      </c>
      <c r="G164" s="1157" t="s">
        <v>788</v>
      </c>
      <c r="H164" s="287">
        <v>1189.96</v>
      </c>
      <c r="I164" s="210">
        <v>1273.25</v>
      </c>
      <c r="J164" s="187">
        <v>45755</v>
      </c>
      <c r="K164" s="294">
        <v>45755</v>
      </c>
      <c r="L164" s="187">
        <f>IFERROR(M164-30,"")</f>
        <v>46089</v>
      </c>
      <c r="M164" s="295">
        <v>46119</v>
      </c>
      <c r="N164" s="1187" t="str">
        <f ca="1">IF(M164&lt;=$C$2,"FINALIZADO","EN CURSO")</f>
        <v>FINALIZADO</v>
      </c>
      <c r="O164" s="210"/>
      <c r="P164" s="210">
        <v>318.31</v>
      </c>
      <c r="Q164" s="982">
        <v>318.31</v>
      </c>
      <c r="R164" s="983"/>
      <c r="S164" s="288"/>
      <c r="T164" s="288"/>
      <c r="U164" s="288"/>
      <c r="V164" s="288"/>
      <c r="W164" s="288"/>
      <c r="X164" s="288"/>
      <c r="Y164" s="288"/>
      <c r="Z164" s="916" t="s">
        <v>710</v>
      </c>
      <c r="AA164" s="1116" t="s">
        <v>711</v>
      </c>
      <c r="AB164" s="1117">
        <v>922209519</v>
      </c>
      <c r="AC164" s="704" t="s">
        <v>712</v>
      </c>
      <c r="AD164" s="1119" t="s">
        <v>713</v>
      </c>
      <c r="AE164" s="1119">
        <v>617567617</v>
      </c>
      <c r="AF164" s="1119" t="s">
        <v>713</v>
      </c>
      <c r="AG164" s="1121" t="s">
        <v>710</v>
      </c>
      <c r="AH164" s="103"/>
    </row>
    <row r="165" spans="2:34" ht="18" customHeight="1">
      <c r="B165" s="92" t="s">
        <v>1365</v>
      </c>
      <c r="C165" s="1089" t="s">
        <v>1366</v>
      </c>
      <c r="D165" s="1216" t="s">
        <v>1367</v>
      </c>
      <c r="E165" s="231" t="s">
        <v>1368</v>
      </c>
      <c r="F165" s="299" t="s">
        <v>1369</v>
      </c>
      <c r="G165" s="1157" t="s">
        <v>788</v>
      </c>
      <c r="H165" s="287">
        <f>(499.04*12)</f>
        <v>5988.4800000000005</v>
      </c>
      <c r="I165" s="287">
        <f>(499.04*12)*1.07</f>
        <v>6407.673600000001</v>
      </c>
      <c r="J165" s="187">
        <v>45925</v>
      </c>
      <c r="K165" s="294">
        <v>46290</v>
      </c>
      <c r="L165" s="187">
        <f>IFERROR(M165-30,"")</f>
        <v>46260</v>
      </c>
      <c r="M165" s="295">
        <v>46290</v>
      </c>
      <c r="N165" s="1187" t="str">
        <f ca="1">IF(M165&lt;=$C$2,"FINALIZADO","EN CURSO")</f>
        <v>EN CURSO</v>
      </c>
      <c r="O165" s="1211">
        <v>533.97</v>
      </c>
      <c r="P165" s="1214"/>
      <c r="Q165" s="1095"/>
      <c r="R165" s="1097"/>
      <c r="S165" s="1217"/>
      <c r="T165" s="1217"/>
      <c r="U165" s="1217"/>
      <c r="V165" s="1218">
        <v>261.05336888888888</v>
      </c>
      <c r="W165" s="1098"/>
      <c r="X165" s="1218">
        <v>272.91943111111107</v>
      </c>
      <c r="Y165" s="1098"/>
      <c r="Z165" s="916" t="s">
        <v>1370</v>
      </c>
      <c r="AA165" s="1" t="s">
        <v>1371</v>
      </c>
      <c r="AB165" s="175">
        <v>675013003</v>
      </c>
      <c r="AC165" s="704"/>
      <c r="AD165" s="175"/>
      <c r="AE165" s="299"/>
      <c r="AF165" s="175"/>
      <c r="AG165" s="175"/>
      <c r="AH165" s="1101"/>
    </row>
    <row r="166" spans="2:34" ht="29.25" customHeight="1">
      <c r="B166" s="92" t="s">
        <v>1372</v>
      </c>
      <c r="C166" s="166" t="s">
        <v>825</v>
      </c>
      <c r="D166" s="1104" t="s">
        <v>1373</v>
      </c>
      <c r="E166" s="616" t="s">
        <v>1374</v>
      </c>
      <c r="F166" s="594" t="s">
        <v>1375</v>
      </c>
      <c r="G166" s="1157" t="s">
        <v>788</v>
      </c>
      <c r="H166" s="210">
        <f>480.3*12</f>
        <v>5763.6</v>
      </c>
      <c r="I166" s="693">
        <f>5763.6/12</f>
        <v>480.3</v>
      </c>
      <c r="J166" s="187">
        <v>45699</v>
      </c>
      <c r="K166" s="294">
        <v>45699</v>
      </c>
      <c r="L166" s="187">
        <f>IFERROR(M166-30,"")</f>
        <v>46034</v>
      </c>
      <c r="M166" s="295">
        <v>46064</v>
      </c>
      <c r="N166" s="1187" t="str">
        <f ca="1">IF(M166&lt;=$C$2,"FINALIZADO","EN CURSO")</f>
        <v>FINALIZADO</v>
      </c>
      <c r="O166" s="210"/>
      <c r="P166" s="210"/>
      <c r="Q166" s="187"/>
      <c r="R166" s="187"/>
      <c r="S166" s="187"/>
      <c r="T166" s="187"/>
      <c r="U166" s="187"/>
      <c r="V166" s="187"/>
      <c r="W166" s="249"/>
      <c r="X166" s="249"/>
      <c r="Y166" s="187"/>
      <c r="Z166" s="916"/>
      <c r="AA166" s="1147"/>
      <c r="AB166" s="1100"/>
      <c r="AC166" s="704"/>
      <c r="AD166" s="102"/>
      <c r="AE166" s="101"/>
      <c r="AF166" s="102"/>
      <c r="AG166" s="71"/>
      <c r="AH166" s="101"/>
    </row>
    <row r="167" spans="2:34" ht="18" customHeight="1">
      <c r="B167" s="92" t="s">
        <v>1376</v>
      </c>
      <c r="C167" s="166" t="s">
        <v>784</v>
      </c>
      <c r="D167" s="1192" t="s">
        <v>1373</v>
      </c>
      <c r="E167" s="576" t="s">
        <v>1377</v>
      </c>
      <c r="F167" s="594" t="s">
        <v>1378</v>
      </c>
      <c r="G167" s="1157" t="s">
        <v>788</v>
      </c>
      <c r="H167" s="287"/>
      <c r="I167" s="210" t="s">
        <v>1378</v>
      </c>
      <c r="J167" s="187">
        <v>45749</v>
      </c>
      <c r="K167" s="294">
        <v>45749</v>
      </c>
      <c r="L167" s="187">
        <f>IFERROR(M167-30,"")</f>
        <v>46084</v>
      </c>
      <c r="M167" s="295">
        <v>46114</v>
      </c>
      <c r="N167" s="1187" t="str">
        <f ca="1">IF(M167&lt;=$C$2,"FINALIZADO","EN CURSO")</f>
        <v>FINALIZADO</v>
      </c>
      <c r="O167" s="796" t="s">
        <v>165</v>
      </c>
      <c r="P167" s="212"/>
      <c r="Q167" s="4"/>
      <c r="R167" s="5"/>
      <c r="S167" s="212"/>
      <c r="T167" s="212"/>
      <c r="U167" s="212"/>
      <c r="V167" s="212"/>
      <c r="W167" s="281"/>
      <c r="X167" s="281"/>
      <c r="Y167" s="212"/>
      <c r="Z167" s="916" t="s">
        <v>1379</v>
      </c>
      <c r="AA167" s="1147" t="s">
        <v>1380</v>
      </c>
      <c r="AB167" s="299">
        <v>928296868</v>
      </c>
      <c r="AC167" s="704"/>
      <c r="AD167" s="102"/>
      <c r="AE167" s="101"/>
      <c r="AF167" s="102"/>
      <c r="AG167" s="71"/>
      <c r="AH167" s="101"/>
    </row>
    <row r="168" spans="2:34" ht="18" customHeight="1">
      <c r="B168" s="92" t="s">
        <v>1381</v>
      </c>
      <c r="C168" s="166" t="s">
        <v>1382</v>
      </c>
      <c r="D168" s="1174" t="s">
        <v>1383</v>
      </c>
      <c r="E168" s="293" t="s">
        <v>1384</v>
      </c>
      <c r="F168" s="172" t="s">
        <v>1385</v>
      </c>
      <c r="G168" s="1157" t="s">
        <v>788</v>
      </c>
      <c r="H168" s="1106">
        <v>14752</v>
      </c>
      <c r="I168" s="1091"/>
      <c r="J168" s="187">
        <v>45597</v>
      </c>
      <c r="K168" s="296"/>
      <c r="L168" s="187">
        <f>IFERROR(M168-30,"")</f>
        <v>46448</v>
      </c>
      <c r="M168" s="297">
        <v>46478</v>
      </c>
      <c r="N168" s="1187" t="str">
        <f ca="1">IF(M168&lt;=$C$2,"FINALIZADO","EN CURSO")</f>
        <v>EN CURSO</v>
      </c>
      <c r="O168" s="187"/>
      <c r="P168" s="187"/>
      <c r="Q168" s="187"/>
      <c r="R168" s="211"/>
      <c r="S168" s="211"/>
      <c r="T168" s="248">
        <v>4917.2</v>
      </c>
      <c r="U168" s="211"/>
      <c r="V168" s="211"/>
      <c r="W168" s="1114">
        <v>4917.2</v>
      </c>
      <c r="X168" s="1114"/>
      <c r="Y168" s="211"/>
      <c r="Z168" s="916" t="s">
        <v>1386</v>
      </c>
      <c r="AA168" s="1147" t="s">
        <v>1387</v>
      </c>
      <c r="AB168" s="597" t="s">
        <v>1388</v>
      </c>
      <c r="AC168" s="704"/>
      <c r="AD168" s="102"/>
      <c r="AE168" s="101"/>
      <c r="AF168" s="102"/>
      <c r="AG168" s="71"/>
      <c r="AH168" s="101"/>
    </row>
    <row r="169" spans="2:34" ht="26.25" customHeight="1">
      <c r="B169" s="100"/>
      <c r="C169" s="274"/>
      <c r="D169" s="1182"/>
      <c r="E169" s="274"/>
      <c r="F169" s="226"/>
      <c r="G169" s="1205"/>
      <c r="H169" s="1211"/>
      <c r="I169" s="915"/>
      <c r="J169" s="1219"/>
      <c r="K169" s="298"/>
      <c r="L169" s="187"/>
      <c r="M169" s="297"/>
      <c r="N169" s="1187"/>
      <c r="O169" s="1220"/>
      <c r="P169" s="1214"/>
      <c r="Q169" s="11"/>
      <c r="R169" s="5"/>
      <c r="S169" s="1214"/>
      <c r="T169" s="1214"/>
      <c r="U169" s="1214"/>
      <c r="V169" s="212"/>
      <c r="W169" s="281"/>
      <c r="X169" s="281"/>
      <c r="Y169" s="212"/>
      <c r="Z169" s="96"/>
      <c r="AA169" s="2"/>
      <c r="AB169" s="299"/>
      <c r="AC169" s="704"/>
      <c r="AD169" s="299"/>
      <c r="AE169" s="299"/>
      <c r="AF169" s="299"/>
      <c r="AG169" s="299"/>
      <c r="AH169" s="299"/>
    </row>
    <row r="170" spans="2:34" ht="15">
      <c r="B170" s="99" t="s">
        <v>1389</v>
      </c>
      <c r="C170" s="1221" t="s">
        <v>670</v>
      </c>
      <c r="D170" s="1184" t="s">
        <v>1390</v>
      </c>
      <c r="E170" s="995" t="s">
        <v>1391</v>
      </c>
      <c r="F170" s="275" t="s">
        <v>1392</v>
      </c>
      <c r="G170" s="1222" t="s">
        <v>788</v>
      </c>
      <c r="H170" s="287" t="s">
        <v>798</v>
      </c>
      <c r="I170" s="287">
        <v>2889</v>
      </c>
      <c r="J170" s="272">
        <v>45944</v>
      </c>
      <c r="K170" s="294">
        <v>45944</v>
      </c>
      <c r="L170" s="272">
        <v>46309</v>
      </c>
      <c r="M170" s="295">
        <v>46309</v>
      </c>
      <c r="N170" s="1201" t="str">
        <f ca="1">IF(M170&lt;=$C$2,"FINALIZADO","EN CURSO")</f>
        <v>EN CURSO</v>
      </c>
      <c r="O170" s="932"/>
      <c r="P170" s="221"/>
      <c r="Q170" s="1096"/>
      <c r="R170" s="129"/>
      <c r="S170" s="221"/>
      <c r="T170" s="221"/>
      <c r="U170" s="221"/>
      <c r="V170" s="221"/>
      <c r="W170" s="221"/>
      <c r="X170" s="221"/>
      <c r="Y170" s="221"/>
      <c r="Z170" s="916" t="s">
        <v>1393</v>
      </c>
      <c r="AA170" s="1179" t="s">
        <v>1394</v>
      </c>
      <c r="AB170" s="97">
        <v>679447152</v>
      </c>
      <c r="AC170" s="704"/>
      <c r="AD170" s="1179"/>
      <c r="AE170" s="97"/>
      <c r="AF170" s="98" t="s">
        <v>1395</v>
      </c>
      <c r="AG170" s="70"/>
      <c r="AH170" s="97"/>
    </row>
    <row r="171" spans="2:34" ht="18" customHeight="1">
      <c r="B171" s="92" t="s">
        <v>1396</v>
      </c>
      <c r="C171" s="166"/>
      <c r="D171" s="1174"/>
      <c r="E171" s="166"/>
      <c r="F171" s="299"/>
      <c r="G171" s="1222" t="s">
        <v>788</v>
      </c>
      <c r="H171" s="1211"/>
      <c r="I171" s="298"/>
      <c r="J171" s="1174"/>
      <c r="K171" s="298"/>
      <c r="L171" s="1174"/>
      <c r="M171" s="298"/>
      <c r="N171" s="1158"/>
      <c r="O171" s="1213"/>
      <c r="P171" s="1214"/>
      <c r="Q171" s="11"/>
      <c r="R171" s="5"/>
      <c r="S171" s="1214"/>
      <c r="T171" s="1214"/>
      <c r="U171" s="1214"/>
      <c r="V171" s="212"/>
      <c r="W171" s="212"/>
      <c r="X171" s="212"/>
      <c r="Y171" s="212"/>
      <c r="Z171" s="96"/>
      <c r="AA171" s="2"/>
      <c r="AB171" s="299"/>
      <c r="AC171" s="12"/>
      <c r="AD171" s="299"/>
      <c r="AE171" s="299"/>
      <c r="AF171" s="299"/>
      <c r="AG171" s="299"/>
      <c r="AH171" s="299"/>
    </row>
    <row r="172" spans="2:34" ht="18" customHeight="1">
      <c r="B172" s="92" t="s">
        <v>1397</v>
      </c>
      <c r="C172" s="166" t="s">
        <v>1398</v>
      </c>
      <c r="D172" s="1174" t="s">
        <v>1399</v>
      </c>
      <c r="E172" s="913" t="s">
        <v>1400</v>
      </c>
      <c r="F172" s="172" t="s">
        <v>1401</v>
      </c>
      <c r="G172" s="1157" t="s">
        <v>788</v>
      </c>
      <c r="H172" s="210" t="s">
        <v>798</v>
      </c>
      <c r="I172" s="1093">
        <v>11576</v>
      </c>
      <c r="J172" s="187">
        <v>45743</v>
      </c>
      <c r="K172" s="187">
        <v>45743</v>
      </c>
      <c r="L172" s="187">
        <f>IFERROR(M172-30,"")</f>
        <v>46077</v>
      </c>
      <c r="M172" s="1107">
        <v>46107</v>
      </c>
      <c r="N172" s="1158" t="str">
        <f ca="1">IF(M172&lt;=$C$2,"FINALIZADO","EN CURSO")</f>
        <v>FINALIZADO</v>
      </c>
      <c r="O172" s="210"/>
      <c r="P172" s="210"/>
      <c r="Q172" s="956"/>
      <c r="R172" s="210"/>
      <c r="S172" s="187"/>
      <c r="T172" s="210"/>
      <c r="U172" s="187"/>
      <c r="V172" s="210"/>
      <c r="W172" s="187"/>
      <c r="X172" s="187"/>
      <c r="Y172" s="210"/>
      <c r="Z172" s="1099"/>
      <c r="AA172" s="1147"/>
      <c r="AB172" s="101"/>
      <c r="AC172" s="1103"/>
      <c r="AD172" s="102"/>
      <c r="AE172" s="101"/>
      <c r="AF172" s="102"/>
      <c r="AG172" s="71"/>
      <c r="AH172" s="101"/>
    </row>
    <row r="173" spans="2:34" s="1066" customFormat="1" ht="18" customHeight="1">
      <c r="B173" s="1058" t="s">
        <v>1402</v>
      </c>
      <c r="C173" s="600" t="s">
        <v>1403</v>
      </c>
      <c r="D173" s="692" t="s">
        <v>1404</v>
      </c>
      <c r="E173" s="600" t="s">
        <v>1405</v>
      </c>
      <c r="F173" s="1059" t="s">
        <v>1240</v>
      </c>
      <c r="G173" s="1059" t="s">
        <v>788</v>
      </c>
      <c r="H173" s="1060">
        <v>0</v>
      </c>
      <c r="I173" s="1060">
        <v>0</v>
      </c>
      <c r="J173" s="1067">
        <v>46069</v>
      </c>
      <c r="K173" s="1067">
        <v>46070</v>
      </c>
      <c r="L173" s="1067">
        <v>46404</v>
      </c>
      <c r="M173" s="1060">
        <v>46434</v>
      </c>
      <c r="N173" s="911" t="s">
        <v>1360</v>
      </c>
      <c r="O173" s="1061">
        <v>0</v>
      </c>
      <c r="P173" s="1062"/>
      <c r="Q173" s="1063"/>
      <c r="R173" s="1064"/>
      <c r="S173" s="1062"/>
      <c r="T173" s="1062"/>
      <c r="U173" s="1062"/>
      <c r="V173" s="1062"/>
      <c r="W173" s="1062"/>
      <c r="X173" s="1062"/>
      <c r="Y173" s="1062"/>
      <c r="Z173" s="1065"/>
      <c r="AA173" s="1059"/>
      <c r="AB173" s="1059"/>
      <c r="AC173" s="112"/>
      <c r="AD173" s="1059"/>
      <c r="AE173" s="1059"/>
      <c r="AF173" s="1059"/>
      <c r="AG173" s="1059"/>
      <c r="AH173" s="1059"/>
    </row>
    <row r="174" spans="2:34" ht="15" customHeight="1">
      <c r="B174" s="92"/>
      <c r="C174" s="166"/>
      <c r="D174" s="1174"/>
      <c r="E174" s="166"/>
      <c r="F174" s="299"/>
      <c r="G174" s="299"/>
      <c r="H174" s="1211"/>
      <c r="I174" s="298"/>
      <c r="J174" s="1174"/>
      <c r="K174" s="298"/>
      <c r="L174" s="1174"/>
      <c r="M174" s="298"/>
      <c r="N174" s="1158"/>
      <c r="O174" s="1213"/>
      <c r="P174" s="1214"/>
      <c r="Q174" s="11"/>
      <c r="R174" s="5"/>
      <c r="S174" s="1214"/>
      <c r="T174" s="1214"/>
      <c r="U174" s="1214"/>
      <c r="V174" s="212"/>
      <c r="W174" s="212"/>
      <c r="X174" s="212"/>
      <c r="Y174" s="212"/>
      <c r="Z174" s="96"/>
      <c r="AA174" s="2"/>
      <c r="AB174" s="299"/>
      <c r="AC174" s="12"/>
      <c r="AD174" s="299"/>
      <c r="AE174" s="299"/>
      <c r="AF174" s="299"/>
      <c r="AG174" s="299"/>
      <c r="AH174" s="299"/>
    </row>
    <row r="175" spans="2:34" ht="32.25" customHeight="1">
      <c r="B175" s="92"/>
      <c r="C175" s="166"/>
      <c r="D175" s="1174"/>
      <c r="E175" s="166"/>
      <c r="F175" s="299"/>
      <c r="G175" s="299"/>
      <c r="H175" s="1211"/>
      <c r="I175" s="298"/>
      <c r="J175" s="1174"/>
      <c r="K175" s="298"/>
      <c r="L175" s="1174"/>
      <c r="M175" s="298"/>
      <c r="N175" s="1158"/>
      <c r="O175" s="1213"/>
      <c r="P175" s="1214"/>
      <c r="Q175" s="11"/>
      <c r="R175" s="5"/>
      <c r="S175" s="1214"/>
      <c r="T175" s="1214"/>
      <c r="U175" s="1214"/>
      <c r="V175" s="212"/>
      <c r="W175" s="212"/>
      <c r="X175" s="212"/>
      <c r="Y175" s="212"/>
      <c r="Z175" s="96"/>
      <c r="AA175" s="2"/>
      <c r="AB175" s="299"/>
      <c r="AC175" s="12"/>
      <c r="AD175" s="299"/>
      <c r="AE175" s="299"/>
      <c r="AF175" s="299"/>
      <c r="AG175" s="299"/>
      <c r="AH175" s="299"/>
    </row>
    <row r="176" spans="2:34" ht="33" customHeight="1">
      <c r="B176" s="92"/>
      <c r="C176" s="166"/>
      <c r="D176" s="1174"/>
      <c r="E176" s="166"/>
      <c r="F176" s="299"/>
      <c r="G176" s="299"/>
      <c r="H176" s="1211"/>
      <c r="I176" s="298"/>
      <c r="J176" s="1174"/>
      <c r="K176" s="298"/>
      <c r="L176" s="1174"/>
      <c r="M176" s="298"/>
      <c r="N176" s="1158"/>
      <c r="O176" s="1213"/>
      <c r="P176" s="1214"/>
      <c r="Q176" s="11"/>
      <c r="R176" s="5"/>
      <c r="S176" s="1214"/>
      <c r="T176" s="1214"/>
      <c r="U176" s="1214"/>
      <c r="V176" s="212"/>
      <c r="W176" s="212"/>
      <c r="X176" s="212"/>
      <c r="Y176" s="212"/>
      <c r="Z176" s="96"/>
      <c r="AA176" s="2"/>
      <c r="AB176" s="299"/>
      <c r="AC176" s="12"/>
      <c r="AD176" s="299"/>
      <c r="AE176" s="299"/>
      <c r="AF176" s="299"/>
      <c r="AG176" s="299"/>
      <c r="AH176" s="299"/>
    </row>
    <row r="177" spans="2:34" ht="55.5" customHeight="1">
      <c r="B177" s="92"/>
      <c r="C177" s="166"/>
      <c r="D177" s="1174"/>
      <c r="E177" s="166"/>
      <c r="F177" s="299"/>
      <c r="G177" s="299"/>
      <c r="H177" s="1211"/>
      <c r="I177" s="298"/>
      <c r="J177" s="1174"/>
      <c r="K177" s="298"/>
      <c r="L177" s="1174"/>
      <c r="M177" s="298"/>
      <c r="N177" s="1158"/>
      <c r="O177" s="1213"/>
      <c r="P177" s="1214"/>
      <c r="Q177" s="11"/>
      <c r="R177" s="5"/>
      <c r="S177" s="1214"/>
      <c r="T177" s="1214"/>
      <c r="U177" s="1214"/>
      <c r="V177" s="212"/>
      <c r="W177" s="212"/>
      <c r="X177" s="212"/>
      <c r="Y177" s="212"/>
      <c r="Z177" s="96"/>
      <c r="AA177" s="2"/>
      <c r="AB177" s="299"/>
      <c r="AC177" s="12"/>
      <c r="AD177" s="299"/>
      <c r="AE177" s="299"/>
      <c r="AF177" s="299"/>
      <c r="AG177" s="299"/>
      <c r="AH177" s="299"/>
    </row>
    <row r="178" spans="2:34" ht="33" customHeight="1">
      <c r="B178" s="92"/>
      <c r="C178" s="166"/>
      <c r="D178" s="1174"/>
      <c r="E178" s="166"/>
      <c r="F178" s="299"/>
      <c r="G178" s="299"/>
      <c r="H178" s="1211"/>
      <c r="I178" s="298"/>
      <c r="J178" s="1174"/>
      <c r="K178" s="298"/>
      <c r="L178" s="1174"/>
      <c r="M178" s="298"/>
      <c r="N178" s="1158"/>
      <c r="O178" s="1213"/>
      <c r="P178" s="1214"/>
      <c r="Q178" s="11"/>
      <c r="R178" s="5"/>
      <c r="S178" s="1214"/>
      <c r="T178" s="1214"/>
      <c r="U178" s="1214"/>
      <c r="V178" s="212"/>
      <c r="W178" s="212"/>
      <c r="X178" s="212"/>
      <c r="Y178" s="212"/>
      <c r="Z178" s="96"/>
      <c r="AA178" s="2"/>
      <c r="AB178" s="299"/>
      <c r="AC178" s="12"/>
      <c r="AD178" s="299"/>
      <c r="AE178" s="299"/>
      <c r="AF178" s="299"/>
      <c r="AG178" s="299"/>
      <c r="AH178" s="299"/>
    </row>
    <row r="179" spans="2:34" ht="49.5" customHeight="1">
      <c r="B179" s="92"/>
      <c r="C179" s="166"/>
      <c r="D179" s="1174"/>
      <c r="E179" s="166"/>
      <c r="F179" s="299"/>
      <c r="G179" s="299"/>
      <c r="H179" s="1211"/>
      <c r="I179" s="298"/>
      <c r="J179" s="1174"/>
      <c r="K179" s="298"/>
      <c r="L179" s="1174"/>
      <c r="M179" s="298"/>
      <c r="N179" s="1158"/>
      <c r="O179" s="1213"/>
      <c r="P179" s="1214"/>
      <c r="Q179" s="11"/>
      <c r="R179" s="5"/>
      <c r="S179" s="1214"/>
      <c r="T179" s="1214"/>
      <c r="U179" s="1214"/>
      <c r="V179" s="212"/>
      <c r="W179" s="212"/>
      <c r="X179" s="212"/>
      <c r="Y179" s="212"/>
      <c r="Z179" s="96"/>
      <c r="AA179" s="2"/>
      <c r="AB179" s="299"/>
      <c r="AC179" s="12"/>
      <c r="AD179" s="299"/>
      <c r="AE179" s="299"/>
      <c r="AF179" s="299"/>
      <c r="AG179" s="299"/>
      <c r="AH179" s="299"/>
    </row>
    <row r="180" spans="2:34" ht="57.75" customHeight="1">
      <c r="B180" s="92"/>
      <c r="C180" s="166"/>
      <c r="D180" s="1174"/>
      <c r="E180" s="166"/>
      <c r="F180" s="299"/>
      <c r="G180" s="299"/>
      <c r="H180" s="1211"/>
      <c r="I180" s="298"/>
      <c r="J180" s="1174"/>
      <c r="K180" s="298"/>
      <c r="L180" s="1174"/>
      <c r="M180" s="298"/>
      <c r="N180" s="1158"/>
      <c r="O180" s="1213"/>
      <c r="P180" s="1214"/>
      <c r="Q180" s="11"/>
      <c r="R180" s="5"/>
      <c r="S180" s="1214"/>
      <c r="T180" s="1214"/>
      <c r="U180" s="1214"/>
      <c r="V180" s="212"/>
      <c r="W180" s="212"/>
      <c r="X180" s="212"/>
      <c r="Y180" s="212"/>
      <c r="Z180" s="96"/>
      <c r="AA180" s="2"/>
      <c r="AB180" s="299"/>
      <c r="AC180" s="12"/>
      <c r="AD180" s="299"/>
      <c r="AE180" s="299"/>
      <c r="AF180" s="299"/>
      <c r="AG180" s="299"/>
      <c r="AH180" s="299"/>
    </row>
    <row r="181" spans="2:34" ht="68.25" customHeight="1">
      <c r="B181" s="92"/>
      <c r="C181" s="166"/>
      <c r="D181" s="1174"/>
      <c r="E181" s="166"/>
      <c r="F181" s="299"/>
      <c r="G181" s="299"/>
      <c r="H181" s="1211"/>
      <c r="I181" s="298"/>
      <c r="J181" s="1174"/>
      <c r="K181" s="298"/>
      <c r="L181" s="1174"/>
      <c r="M181" s="298"/>
      <c r="N181" s="1158"/>
      <c r="O181" s="1213"/>
      <c r="P181" s="1214"/>
      <c r="Q181" s="11"/>
      <c r="R181" s="5"/>
      <c r="S181" s="1214"/>
      <c r="T181" s="1214"/>
      <c r="U181" s="1214"/>
      <c r="V181" s="212"/>
      <c r="W181" s="212"/>
      <c r="X181" s="212"/>
      <c r="Y181" s="212"/>
      <c r="Z181" s="96"/>
      <c r="AA181" s="2"/>
      <c r="AB181" s="299"/>
      <c r="AC181" s="12"/>
      <c r="AD181" s="299"/>
      <c r="AE181" s="299"/>
      <c r="AF181" s="299"/>
      <c r="AG181" s="299"/>
      <c r="AH181" s="299"/>
    </row>
    <row r="182" spans="2:34" ht="59.25" customHeight="1">
      <c r="B182" s="92"/>
      <c r="C182" s="166"/>
      <c r="D182" s="1174"/>
      <c r="E182" s="166"/>
      <c r="F182" s="299"/>
      <c r="G182" s="299"/>
      <c r="H182" s="1211"/>
      <c r="I182" s="298"/>
      <c r="J182" s="1174"/>
      <c r="K182" s="298"/>
      <c r="L182" s="1174"/>
      <c r="M182" s="298"/>
      <c r="N182" s="1158"/>
      <c r="O182" s="1213"/>
      <c r="P182" s="1214"/>
      <c r="Q182" s="11"/>
      <c r="R182" s="5"/>
      <c r="S182" s="1214"/>
      <c r="T182" s="1214"/>
      <c r="U182" s="1214"/>
      <c r="V182" s="212"/>
      <c r="W182" s="212"/>
      <c r="X182" s="212"/>
      <c r="Y182" s="212"/>
      <c r="Z182" s="96"/>
      <c r="AA182" s="2"/>
      <c r="AB182" s="299"/>
      <c r="AC182" s="12"/>
      <c r="AD182" s="299"/>
      <c r="AE182" s="299"/>
      <c r="AF182" s="299"/>
      <c r="AG182" s="299"/>
      <c r="AH182" s="299"/>
    </row>
    <row r="183" spans="2:34" ht="30.75" customHeight="1">
      <c r="B183" s="92"/>
      <c r="C183" s="166"/>
      <c r="D183" s="1174"/>
      <c r="E183" s="166"/>
      <c r="F183" s="299"/>
      <c r="G183" s="299"/>
      <c r="H183" s="1211"/>
      <c r="I183" s="298"/>
      <c r="J183" s="1174"/>
      <c r="K183" s="298"/>
      <c r="L183" s="1174"/>
      <c r="M183" s="298"/>
      <c r="N183" s="1158"/>
      <c r="O183" s="1213"/>
      <c r="P183" s="1214"/>
      <c r="Q183" s="11"/>
      <c r="R183" s="5"/>
      <c r="S183" s="1214"/>
      <c r="T183" s="1214"/>
      <c r="U183" s="1214"/>
      <c r="V183" s="212"/>
      <c r="W183" s="212"/>
      <c r="X183" s="212"/>
      <c r="Y183" s="212"/>
      <c r="Z183" s="96"/>
      <c r="AA183" s="2"/>
      <c r="AB183" s="299"/>
      <c r="AC183" s="12"/>
      <c r="AD183" s="299"/>
      <c r="AE183" s="299"/>
      <c r="AF183" s="299"/>
      <c r="AG183" s="299"/>
      <c r="AH183" s="299"/>
    </row>
    <row r="184" spans="2:34">
      <c r="B184" s="130" t="s">
        <v>10</v>
      </c>
      <c r="C184" s="1250" t="s">
        <v>1406</v>
      </c>
      <c r="D184" s="1251"/>
      <c r="K184" s="152"/>
      <c r="L184" s="151"/>
      <c r="M184" s="152"/>
      <c r="N184" s="151"/>
      <c r="AA184" s="1131"/>
    </row>
    <row r="185" spans="2:34" ht="22.5">
      <c r="B185" s="133" t="s">
        <v>1407</v>
      </c>
      <c r="C185" s="300"/>
      <c r="D185" s="1223" t="s">
        <v>1408</v>
      </c>
      <c r="K185" s="301"/>
      <c r="M185" s="301"/>
      <c r="N185" s="150"/>
      <c r="AA185" s="1131"/>
    </row>
    <row r="186" spans="2:34" ht="22.5">
      <c r="B186" s="133" t="s">
        <v>1407</v>
      </c>
      <c r="C186" s="1224"/>
      <c r="D186" s="1225" t="s">
        <v>1409</v>
      </c>
      <c r="K186" s="301"/>
      <c r="M186" s="301"/>
      <c r="N186" s="150"/>
      <c r="AA186" s="1131"/>
    </row>
    <row r="187" spans="2:34" ht="45">
      <c r="B187" s="133" t="s">
        <v>1407</v>
      </c>
      <c r="C187" s="302"/>
      <c r="D187" s="1225" t="s">
        <v>1410</v>
      </c>
      <c r="L187" s="153"/>
      <c r="N187" s="1131"/>
      <c r="AA187" s="1131"/>
    </row>
    <row r="188" spans="2:34" ht="15">
      <c r="B188" s="133" t="s">
        <v>1407</v>
      </c>
      <c r="C188" s="303"/>
      <c r="D188" s="1225" t="s">
        <v>1411</v>
      </c>
      <c r="L188" s="910"/>
      <c r="N188" s="1131"/>
      <c r="AA188" s="1131"/>
    </row>
    <row r="189" spans="2:34">
      <c r="B189" s="134" t="s">
        <v>1412</v>
      </c>
      <c r="C189" s="166"/>
      <c r="D189" s="1226" t="s">
        <v>1413</v>
      </c>
      <c r="L189" s="153"/>
      <c r="N189" s="1131"/>
      <c r="AA189" s="1131"/>
    </row>
    <row r="190" spans="2:34">
      <c r="L190" s="153"/>
      <c r="N190" s="1131"/>
      <c r="AA190" s="1131"/>
    </row>
    <row r="191" spans="2:34">
      <c r="L191" s="153"/>
      <c r="N191" s="1131"/>
      <c r="AA191" s="1131"/>
    </row>
    <row r="192" spans="2:34">
      <c r="L192" s="153"/>
      <c r="N192" s="1131"/>
      <c r="AA192" s="1131"/>
    </row>
    <row r="193" spans="12:12">
      <c r="L193" s="153"/>
    </row>
    <row r="194" spans="12:12">
      <c r="L194" s="153"/>
    </row>
    <row r="195" spans="12:12">
      <c r="L195" s="153"/>
    </row>
    <row r="196" spans="12:12">
      <c r="L196" s="153"/>
    </row>
    <row r="197" spans="12:12">
      <c r="L197" s="153"/>
    </row>
    <row r="198" spans="12:12">
      <c r="L198" s="153"/>
    </row>
    <row r="199" spans="12:12">
      <c r="L199" s="153"/>
    </row>
    <row r="200" spans="12:12">
      <c r="L200" s="153"/>
    </row>
    <row r="201" spans="12:12">
      <c r="L201" s="153"/>
    </row>
    <row r="202" spans="12:12">
      <c r="L202" s="153"/>
    </row>
    <row r="203" spans="12:12">
      <c r="L203" s="153"/>
    </row>
    <row r="204" spans="12:12">
      <c r="L204" s="153"/>
    </row>
    <row r="205" spans="12:12">
      <c r="L205" s="153"/>
    </row>
    <row r="206" spans="12:12">
      <c r="L206" s="153"/>
    </row>
    <row r="207" spans="12:12">
      <c r="L207" s="153"/>
    </row>
    <row r="208" spans="12:12">
      <c r="L208" s="153"/>
    </row>
    <row r="209" spans="12:12">
      <c r="L209" s="153"/>
    </row>
    <row r="210" spans="12:12">
      <c r="L210" s="153"/>
    </row>
    <row r="211" spans="12:12">
      <c r="L211" s="153"/>
    </row>
    <row r="212" spans="12:12">
      <c r="L212" s="153"/>
    </row>
    <row r="213" spans="12:12">
      <c r="L213" s="153"/>
    </row>
    <row r="214" spans="12:12">
      <c r="L214" s="153"/>
    </row>
    <row r="215" spans="12:12">
      <c r="L215" s="153"/>
    </row>
    <row r="216" spans="12:12">
      <c r="L216" s="153"/>
    </row>
    <row r="217" spans="12:12">
      <c r="L217" s="153"/>
    </row>
    <row r="218" spans="12:12">
      <c r="L218" s="153"/>
    </row>
    <row r="219" spans="12:12">
      <c r="L219" s="153"/>
    </row>
    <row r="220" spans="12:12">
      <c r="L220" s="153"/>
    </row>
    <row r="221" spans="12:12">
      <c r="L221" s="153"/>
    </row>
    <row r="222" spans="12:12">
      <c r="L222" s="153"/>
    </row>
    <row r="223" spans="12:12">
      <c r="L223" s="153"/>
    </row>
    <row r="224" spans="12:12">
      <c r="L224" s="153"/>
    </row>
    <row r="225" spans="12:12">
      <c r="L225" s="153"/>
    </row>
    <row r="226" spans="12:12">
      <c r="L226" s="153"/>
    </row>
    <row r="227" spans="12:12">
      <c r="L227" s="153"/>
    </row>
    <row r="228" spans="12:12">
      <c r="L228" s="153"/>
    </row>
    <row r="229" spans="12:12">
      <c r="L229" s="153"/>
    </row>
    <row r="230" spans="12:12">
      <c r="L230" s="153"/>
    </row>
    <row r="231" spans="12:12">
      <c r="L231" s="153"/>
    </row>
    <row r="232" spans="12:12">
      <c r="L232" s="153"/>
    </row>
    <row r="233" spans="12:12">
      <c r="L233" s="153"/>
    </row>
    <row r="234" spans="12:12">
      <c r="L234" s="153"/>
    </row>
    <row r="235" spans="12:12">
      <c r="L235" s="153"/>
    </row>
    <row r="236" spans="12:12">
      <c r="L236" s="153"/>
    </row>
    <row r="237" spans="12:12">
      <c r="L237" s="153"/>
    </row>
    <row r="238" spans="12:12">
      <c r="L238" s="153"/>
    </row>
    <row r="239" spans="12:12">
      <c r="L239" s="153"/>
    </row>
    <row r="240" spans="12:12">
      <c r="L240" s="153"/>
    </row>
    <row r="241" spans="12:12">
      <c r="L241" s="153"/>
    </row>
    <row r="242" spans="12:12">
      <c r="L242" s="153"/>
    </row>
    <row r="243" spans="12:12">
      <c r="L243" s="153"/>
    </row>
    <row r="244" spans="12:12">
      <c r="L244" s="153"/>
    </row>
    <row r="245" spans="12:12">
      <c r="L245" s="153"/>
    </row>
    <row r="246" spans="12:12">
      <c r="L246" s="153"/>
    </row>
    <row r="247" spans="12:12">
      <c r="L247" s="153"/>
    </row>
    <row r="248" spans="12:12">
      <c r="L248" s="153"/>
    </row>
    <row r="249" spans="12:12">
      <c r="L249" s="153"/>
    </row>
    <row r="250" spans="12:12">
      <c r="L250" s="153"/>
    </row>
    <row r="251" spans="12:12">
      <c r="L251" s="153"/>
    </row>
    <row r="252" spans="12:12">
      <c r="L252" s="153"/>
    </row>
    <row r="253" spans="12:12">
      <c r="L253" s="153"/>
    </row>
    <row r="254" spans="12:12">
      <c r="L254" s="153"/>
    </row>
    <row r="255" spans="12:12">
      <c r="L255" s="153"/>
    </row>
    <row r="256" spans="12:12">
      <c r="L256" s="153"/>
    </row>
    <row r="257" spans="12:12">
      <c r="L257" s="153"/>
    </row>
    <row r="258" spans="12:12">
      <c r="L258" s="153"/>
    </row>
    <row r="259" spans="12:12">
      <c r="L259" s="153"/>
    </row>
    <row r="260" spans="12:12">
      <c r="L260" s="153"/>
    </row>
    <row r="261" spans="12:12">
      <c r="L261" s="153"/>
    </row>
    <row r="262" spans="12:12">
      <c r="L262" s="153"/>
    </row>
    <row r="263" spans="12:12">
      <c r="L263" s="153"/>
    </row>
    <row r="264" spans="12:12">
      <c r="L264" s="153"/>
    </row>
    <row r="265" spans="12:12">
      <c r="L265" s="153"/>
    </row>
    <row r="266" spans="12:12">
      <c r="L266" s="153"/>
    </row>
    <row r="267" spans="12:12">
      <c r="L267" s="153"/>
    </row>
    <row r="268" spans="12:12">
      <c r="L268" s="153"/>
    </row>
    <row r="269" spans="12:12">
      <c r="L269" s="153"/>
    </row>
    <row r="270" spans="12:12">
      <c r="L270" s="153"/>
    </row>
    <row r="271" spans="12:12">
      <c r="L271" s="153"/>
    </row>
    <row r="272" spans="12:12">
      <c r="L272" s="153"/>
    </row>
    <row r="273" spans="12:12">
      <c r="L273" s="153"/>
    </row>
    <row r="274" spans="12:12">
      <c r="L274" s="153"/>
    </row>
    <row r="275" spans="12:12">
      <c r="L275" s="153"/>
    </row>
    <row r="276" spans="12:12">
      <c r="L276" s="153"/>
    </row>
    <row r="277" spans="12:12">
      <c r="L277" s="153"/>
    </row>
    <row r="278" spans="12:12">
      <c r="L278" s="153"/>
    </row>
    <row r="279" spans="12:12">
      <c r="L279" s="153"/>
    </row>
    <row r="280" spans="12:12">
      <c r="L280" s="153"/>
    </row>
    <row r="281" spans="12:12">
      <c r="L281" s="153"/>
    </row>
    <row r="282" spans="12:12">
      <c r="L282" s="153"/>
    </row>
    <row r="283" spans="12:12">
      <c r="L283" s="153"/>
    </row>
    <row r="284" spans="12:12">
      <c r="L284" s="153"/>
    </row>
    <row r="285" spans="12:12">
      <c r="L285" s="153"/>
    </row>
    <row r="286" spans="12:12">
      <c r="L286" s="153"/>
    </row>
    <row r="287" spans="12:12">
      <c r="L287" s="153"/>
    </row>
    <row r="288" spans="12:12">
      <c r="L288" s="153"/>
    </row>
    <row r="289" spans="12:12">
      <c r="L289" s="153"/>
    </row>
    <row r="290" spans="12:12">
      <c r="L290" s="153"/>
    </row>
    <row r="291" spans="12:12">
      <c r="L291" s="153"/>
    </row>
    <row r="292" spans="12:12">
      <c r="L292" s="153"/>
    </row>
    <row r="293" spans="12:12">
      <c r="L293" s="153"/>
    </row>
    <row r="294" spans="12:12">
      <c r="L294" s="153"/>
    </row>
    <row r="295" spans="12:12">
      <c r="L295" s="153"/>
    </row>
    <row r="296" spans="12:12">
      <c r="L296" s="153"/>
    </row>
    <row r="297" spans="12:12">
      <c r="L297" s="153"/>
    </row>
    <row r="298" spans="12:12">
      <c r="L298" s="153"/>
    </row>
    <row r="299" spans="12:12">
      <c r="L299" s="153"/>
    </row>
    <row r="300" spans="12:12">
      <c r="L300" s="153"/>
    </row>
    <row r="301" spans="12:12">
      <c r="L301" s="153"/>
    </row>
    <row r="302" spans="12:12">
      <c r="L302" s="153"/>
    </row>
    <row r="303" spans="12:12">
      <c r="L303" s="153"/>
    </row>
    <row r="304" spans="12:12">
      <c r="L304" s="153"/>
    </row>
    <row r="305" spans="12:12">
      <c r="L305" s="153"/>
    </row>
    <row r="306" spans="12:12">
      <c r="L306" s="153"/>
    </row>
    <row r="307" spans="12:12">
      <c r="L307" s="153"/>
    </row>
    <row r="308" spans="12:12">
      <c r="L308" s="153"/>
    </row>
    <row r="309" spans="12:12">
      <c r="L309" s="153"/>
    </row>
    <row r="310" spans="12:12">
      <c r="L310" s="153"/>
    </row>
    <row r="311" spans="12:12">
      <c r="L311" s="153"/>
    </row>
    <row r="312" spans="12:12">
      <c r="L312" s="153"/>
    </row>
    <row r="313" spans="12:12">
      <c r="L313" s="153"/>
    </row>
    <row r="314" spans="12:12">
      <c r="L314" s="153"/>
    </row>
    <row r="315" spans="12:12">
      <c r="L315" s="153"/>
    </row>
    <row r="316" spans="12:12">
      <c r="L316" s="153"/>
    </row>
    <row r="317" spans="12:12">
      <c r="L317" s="153"/>
    </row>
    <row r="318" spans="12:12">
      <c r="L318" s="153"/>
    </row>
    <row r="319" spans="12:12">
      <c r="L319" s="153"/>
    </row>
    <row r="320" spans="12:12">
      <c r="L320" s="153"/>
    </row>
    <row r="321" spans="12:12">
      <c r="L321" s="153"/>
    </row>
    <row r="322" spans="12:12">
      <c r="L322" s="153"/>
    </row>
    <row r="323" spans="12:12">
      <c r="L323" s="153"/>
    </row>
    <row r="324" spans="12:12">
      <c r="L324" s="153"/>
    </row>
    <row r="325" spans="12:12">
      <c r="L325" s="153"/>
    </row>
    <row r="326" spans="12:12">
      <c r="L326" s="153"/>
    </row>
    <row r="327" spans="12:12">
      <c r="L327" s="153"/>
    </row>
    <row r="328" spans="12:12">
      <c r="L328" s="153"/>
    </row>
    <row r="329" spans="12:12">
      <c r="L329" s="153"/>
    </row>
    <row r="330" spans="12:12">
      <c r="L330" s="153"/>
    </row>
    <row r="331" spans="12:12">
      <c r="L331" s="153"/>
    </row>
    <row r="332" spans="12:12">
      <c r="L332" s="153"/>
    </row>
    <row r="333" spans="12:12">
      <c r="L333" s="153"/>
    </row>
    <row r="334" spans="12:12">
      <c r="L334" s="153"/>
    </row>
    <row r="335" spans="12:12">
      <c r="L335" s="153"/>
    </row>
    <row r="336" spans="12:12">
      <c r="L336" s="153"/>
    </row>
    <row r="337" spans="12:12">
      <c r="L337" s="153"/>
    </row>
    <row r="338" spans="12:12">
      <c r="L338" s="153"/>
    </row>
    <row r="339" spans="12:12">
      <c r="L339" s="153"/>
    </row>
    <row r="340" spans="12:12">
      <c r="L340" s="153"/>
    </row>
    <row r="341" spans="12:12">
      <c r="L341" s="153"/>
    </row>
    <row r="342" spans="12:12">
      <c r="L342" s="153"/>
    </row>
    <row r="343" spans="12:12">
      <c r="L343" s="153"/>
    </row>
    <row r="344" spans="12:12">
      <c r="L344" s="153"/>
    </row>
    <row r="345" spans="12:12">
      <c r="L345" s="153"/>
    </row>
    <row r="346" spans="12:12">
      <c r="L346" s="153"/>
    </row>
    <row r="347" spans="12:12">
      <c r="L347" s="153"/>
    </row>
    <row r="348" spans="12:12">
      <c r="L348" s="153"/>
    </row>
    <row r="349" spans="12:12">
      <c r="L349" s="153"/>
    </row>
    <row r="350" spans="12:12">
      <c r="L350" s="153"/>
    </row>
    <row r="351" spans="12:12">
      <c r="L351" s="153"/>
    </row>
    <row r="352" spans="12:12">
      <c r="L352" s="153"/>
    </row>
    <row r="353" spans="12:12">
      <c r="L353" s="153"/>
    </row>
    <row r="354" spans="12:12">
      <c r="L354" s="153"/>
    </row>
    <row r="355" spans="12:12">
      <c r="L355" s="153"/>
    </row>
    <row r="356" spans="12:12">
      <c r="L356" s="153"/>
    </row>
    <row r="357" spans="12:12">
      <c r="L357" s="153"/>
    </row>
    <row r="358" spans="12:12">
      <c r="L358" s="153"/>
    </row>
    <row r="359" spans="12:12">
      <c r="L359" s="153"/>
    </row>
    <row r="360" spans="12:12">
      <c r="L360" s="153"/>
    </row>
    <row r="361" spans="12:12">
      <c r="L361" s="153"/>
    </row>
    <row r="362" spans="12:12">
      <c r="L362" s="153"/>
    </row>
    <row r="363" spans="12:12">
      <c r="L363" s="153"/>
    </row>
    <row r="364" spans="12:12">
      <c r="L364" s="153"/>
    </row>
    <row r="365" spans="12:12">
      <c r="L365" s="153"/>
    </row>
    <row r="366" spans="12:12">
      <c r="L366" s="153"/>
    </row>
    <row r="367" spans="12:12">
      <c r="L367" s="153"/>
    </row>
    <row r="368" spans="12:12">
      <c r="L368" s="153"/>
    </row>
    <row r="369" spans="12:12">
      <c r="L369" s="153"/>
    </row>
    <row r="370" spans="12:12">
      <c r="L370" s="153"/>
    </row>
    <row r="371" spans="12:12">
      <c r="L371" s="153"/>
    </row>
    <row r="372" spans="12:12">
      <c r="L372" s="153"/>
    </row>
    <row r="373" spans="12:12">
      <c r="L373" s="153"/>
    </row>
    <row r="374" spans="12:12">
      <c r="L374" s="153"/>
    </row>
    <row r="375" spans="12:12">
      <c r="L375" s="153"/>
    </row>
    <row r="376" spans="12:12">
      <c r="L376" s="153"/>
    </row>
    <row r="377" spans="12:12">
      <c r="L377" s="153"/>
    </row>
    <row r="378" spans="12:12">
      <c r="L378" s="153"/>
    </row>
    <row r="379" spans="12:12">
      <c r="L379" s="153"/>
    </row>
    <row r="380" spans="12:12">
      <c r="L380" s="153"/>
    </row>
    <row r="381" spans="12:12">
      <c r="L381" s="153"/>
    </row>
    <row r="382" spans="12:12">
      <c r="L382" s="153"/>
    </row>
    <row r="383" spans="12:12">
      <c r="L383" s="153"/>
    </row>
    <row r="384" spans="12:12">
      <c r="L384" s="153"/>
    </row>
    <row r="385" spans="12:12">
      <c r="L385" s="153"/>
    </row>
    <row r="386" spans="12:12">
      <c r="L386" s="153"/>
    </row>
    <row r="387" spans="12:12">
      <c r="L387" s="153"/>
    </row>
    <row r="388" spans="12:12">
      <c r="L388" s="153"/>
    </row>
    <row r="389" spans="12:12">
      <c r="L389" s="153"/>
    </row>
    <row r="390" spans="12:12">
      <c r="L390" s="153"/>
    </row>
    <row r="391" spans="12:12">
      <c r="L391" s="153"/>
    </row>
    <row r="392" spans="12:12">
      <c r="L392" s="153"/>
    </row>
    <row r="393" spans="12:12">
      <c r="L393" s="153"/>
    </row>
    <row r="394" spans="12:12">
      <c r="L394" s="153"/>
    </row>
    <row r="395" spans="12:12">
      <c r="L395" s="153"/>
    </row>
    <row r="396" spans="12:12">
      <c r="L396" s="153"/>
    </row>
    <row r="397" spans="12:12">
      <c r="L397" s="153"/>
    </row>
    <row r="398" spans="12:12">
      <c r="L398" s="153"/>
    </row>
    <row r="399" spans="12:12">
      <c r="L399" s="153"/>
    </row>
    <row r="400" spans="12:12">
      <c r="L400" s="153"/>
    </row>
    <row r="401" spans="12:12">
      <c r="L401" s="153"/>
    </row>
    <row r="402" spans="12:12">
      <c r="L402" s="153"/>
    </row>
    <row r="403" spans="12:12">
      <c r="L403" s="153"/>
    </row>
    <row r="404" spans="12:12">
      <c r="L404" s="153"/>
    </row>
    <row r="405" spans="12:12">
      <c r="L405" s="153"/>
    </row>
    <row r="406" spans="12:12">
      <c r="L406" s="153"/>
    </row>
    <row r="407" spans="12:12">
      <c r="L407" s="153"/>
    </row>
    <row r="408" spans="12:12">
      <c r="L408" s="153"/>
    </row>
    <row r="409" spans="12:12">
      <c r="L409" s="153"/>
    </row>
    <row r="410" spans="12:12">
      <c r="L410" s="153"/>
    </row>
    <row r="411" spans="12:12">
      <c r="L411" s="153"/>
    </row>
    <row r="412" spans="12:12">
      <c r="L412" s="153"/>
    </row>
    <row r="413" spans="12:12">
      <c r="L413" s="153"/>
    </row>
    <row r="414" spans="12:12">
      <c r="L414" s="153"/>
    </row>
    <row r="415" spans="12:12">
      <c r="L415" s="153"/>
    </row>
    <row r="416" spans="12:12">
      <c r="L416" s="153"/>
    </row>
    <row r="417" spans="12:12">
      <c r="L417" s="153"/>
    </row>
    <row r="418" spans="12:12">
      <c r="L418" s="153"/>
    </row>
    <row r="419" spans="12:12">
      <c r="L419" s="153"/>
    </row>
    <row r="420" spans="12:12">
      <c r="L420" s="153"/>
    </row>
    <row r="421" spans="12:12">
      <c r="L421" s="153"/>
    </row>
    <row r="422" spans="12:12">
      <c r="L422" s="153"/>
    </row>
    <row r="423" spans="12:12">
      <c r="L423" s="153"/>
    </row>
    <row r="424" spans="12:12">
      <c r="L424" s="153"/>
    </row>
    <row r="425" spans="12:12">
      <c r="L425" s="153"/>
    </row>
    <row r="426" spans="12:12">
      <c r="L426" s="153"/>
    </row>
    <row r="427" spans="12:12">
      <c r="L427" s="153"/>
    </row>
    <row r="428" spans="12:12">
      <c r="L428" s="153"/>
    </row>
    <row r="429" spans="12:12">
      <c r="L429" s="153"/>
    </row>
    <row r="430" spans="12:12">
      <c r="L430" s="153"/>
    </row>
    <row r="431" spans="12:12">
      <c r="L431" s="153"/>
    </row>
    <row r="432" spans="12:12">
      <c r="L432" s="153"/>
    </row>
    <row r="433" spans="12:12">
      <c r="L433" s="153"/>
    </row>
    <row r="434" spans="12:12">
      <c r="L434" s="153"/>
    </row>
    <row r="435" spans="12:12">
      <c r="L435" s="153"/>
    </row>
    <row r="436" spans="12:12">
      <c r="L436" s="153"/>
    </row>
    <row r="437" spans="12:12">
      <c r="L437" s="153"/>
    </row>
    <row r="438" spans="12:12">
      <c r="L438" s="153"/>
    </row>
    <row r="439" spans="12:12">
      <c r="L439" s="153"/>
    </row>
    <row r="440" spans="12:12">
      <c r="L440" s="153"/>
    </row>
    <row r="441" spans="12:12">
      <c r="L441" s="153"/>
    </row>
    <row r="442" spans="12:12">
      <c r="L442" s="153"/>
    </row>
    <row r="443" spans="12:12">
      <c r="L443" s="153"/>
    </row>
    <row r="444" spans="12:12">
      <c r="L444" s="153"/>
    </row>
    <row r="445" spans="12:12">
      <c r="L445" s="153"/>
    </row>
    <row r="446" spans="12:12">
      <c r="L446" s="153"/>
    </row>
    <row r="447" spans="12:12">
      <c r="L447" s="153"/>
    </row>
  </sheetData>
  <mergeCells count="3">
    <mergeCell ref="P2:Y2"/>
    <mergeCell ref="Z2:AH2"/>
    <mergeCell ref="C184:D184"/>
  </mergeCells>
  <phoneticPr fontId="2" type="noConversion"/>
  <conditionalFormatting sqref="L4:L40 L42:L81 L83:L170 K105 K187:K447 K448:L637">
    <cfRule type="timePeriod" dxfId="21" priority="89" timePeriod="thisMonth">
      <formula>AND(MONTH(K4)=MONTH(TODAY()),YEAR(K4)=YEAR(TODAY()))</formula>
    </cfRule>
  </conditionalFormatting>
  <conditionalFormatting sqref="L4:L40 L42:L81 L83:L170">
    <cfRule type="containsBlanks" dxfId="20" priority="88">
      <formula>LEN(TRIM(L4))=0</formula>
    </cfRule>
  </conditionalFormatting>
  <conditionalFormatting sqref="L82 L187:L447 M187:M465">
    <cfRule type="expression" dxfId="19" priority="90">
      <formula>"SI($J:$J&lt;($B$1-7))"</formula>
    </cfRule>
  </conditionalFormatting>
  <conditionalFormatting sqref="M43:M112">
    <cfRule type="expression" dxfId="18" priority="66">
      <formula>"SI($J:$J&lt;($B$1-7))"</formula>
    </cfRule>
  </conditionalFormatting>
  <conditionalFormatting sqref="M114:M118">
    <cfRule type="expression" dxfId="17" priority="26">
      <formula>"SI($J:$J&lt;($B$1-7))"</formula>
    </cfRule>
  </conditionalFormatting>
  <conditionalFormatting sqref="M122:M125">
    <cfRule type="expression" dxfId="16" priority="31">
      <formula>"SI($J:$J&lt;($B$1-7))"</formula>
    </cfRule>
  </conditionalFormatting>
  <conditionalFormatting sqref="M127:M129">
    <cfRule type="expression" dxfId="15" priority="23">
      <formula>"SI($J:$J&lt;($B$1-7))"</formula>
    </cfRule>
  </conditionalFormatting>
  <conditionalFormatting sqref="M132:M170">
    <cfRule type="expression" dxfId="14" priority="27">
      <formula>"SI($J:$J&lt;($B$1-7))"</formula>
    </cfRule>
  </conditionalFormatting>
  <conditionalFormatting sqref="N4:N170">
    <cfRule type="cellIs" dxfId="13" priority="1" operator="equal">
      <formula>"FINALIZADO"</formula>
    </cfRule>
    <cfRule type="cellIs" dxfId="12" priority="2" operator="equal">
      <formula>"EN CURSO"</formula>
    </cfRule>
  </conditionalFormatting>
  <conditionalFormatting sqref="N187:N366">
    <cfRule type="cellIs" dxfId="11" priority="91" operator="equal">
      <formula>"FINALIZADO"</formula>
    </cfRule>
    <cfRule type="cellIs" dxfId="10" priority="92" operator="equal">
      <formula>"EN CURSO"</formula>
    </cfRule>
  </conditionalFormatting>
  <conditionalFormatting sqref="O149:Q152">
    <cfRule type="expression" dxfId="9" priority="21">
      <formula>"SI($J:$J&lt;($B$1-7))"</formula>
    </cfRule>
  </conditionalFormatting>
  <conditionalFormatting sqref="R149:R155 V149:V155 R157:R158 V157:V158">
    <cfRule type="expression" dxfId="8" priority="18">
      <formula>"SI($J:$J&lt;($B$1-7))"</formula>
    </cfRule>
  </conditionalFormatting>
  <conditionalFormatting sqref="R156 V156">
    <cfRule type="cellIs" dxfId="7" priority="19" operator="equal">
      <formula>"FINALIZADO"</formula>
    </cfRule>
    <cfRule type="cellIs" dxfId="6" priority="20" operator="equal">
      <formula>"EN CURSO"</formula>
    </cfRule>
  </conditionalFormatting>
  <conditionalFormatting sqref="S149:U151 W149:Y151 S157:U158 W157:Y158">
    <cfRule type="expression" dxfId="5" priority="17">
      <formula>"SI($J:$J&lt;($B$1-7))"</formula>
    </cfRule>
  </conditionalFormatting>
  <conditionalFormatting sqref="T160">
    <cfRule type="expression" dxfId="4" priority="3">
      <formula>"SI($J:$J&lt;($B$1-7))"</formula>
    </cfRule>
  </conditionalFormatting>
  <conditionalFormatting sqref="AA150:AA151">
    <cfRule type="expression" dxfId="3" priority="12">
      <formula>"SI($J:$J&lt;($B$1-7))"</formula>
    </cfRule>
  </conditionalFormatting>
  <conditionalFormatting sqref="AB150:AB152">
    <cfRule type="expression" dxfId="2" priority="13">
      <formula>"SI($J:$J&lt;($B$1-7))"</formula>
    </cfRule>
  </conditionalFormatting>
  <conditionalFormatting sqref="AD150:AD151 AF150:AH151">
    <cfRule type="expression" dxfId="1" priority="10">
      <formula>"SI($J:$J&lt;($B$1-7))"</formula>
    </cfRule>
  </conditionalFormatting>
  <conditionalFormatting sqref="AE150:AE151">
    <cfRule type="expression" dxfId="0" priority="11">
      <formula>"SI($J:$J&lt;($B$1-7))"</formula>
    </cfRule>
  </conditionalFormatting>
  <hyperlinks>
    <hyperlink ref="Z5" r:id="rId1" xr:uid="{ABE09356-1E19-4E14-8B1C-1E7BAE929826}"/>
    <hyperlink ref="Z36" r:id="rId2" xr:uid="{C23CE063-1507-4157-8340-7C55FCA6EB20}"/>
    <hyperlink ref="Z45" r:id="rId3" display="info@solajero.com" xr:uid="{9A88BEB6-5F8E-48D9-8755-A6756B568E95}"/>
    <hyperlink ref="Z58" r:id="rId4" xr:uid="{E80BDCF9-C417-4A17-BF8E-264CE37F05A3}"/>
    <hyperlink ref="Z54" r:id="rId5" xr:uid="{A625DA10-0FBF-4282-9D46-42D2137B0CE3}"/>
    <hyperlink ref="Z74" r:id="rId6" xr:uid="{25AA7B4B-150B-4345-85FF-37D29703FAB0}"/>
    <hyperlink ref="Z44" r:id="rId7" xr:uid="{46838175-0D36-46BA-886C-C9AA2E3F04FB}"/>
    <hyperlink ref="Z43" r:id="rId8" xr:uid="{D1CEC05A-4315-4AAA-8B17-8CD50FBD75C4}"/>
    <hyperlink ref="Z48" r:id="rId9" xr:uid="{3B1D508B-62A3-4265-B7FA-42B3F3F9556F}"/>
    <hyperlink ref="Z63" r:id="rId10" xr:uid="{9BCF73AE-5ACC-4AFF-9713-F40CE27BC780}"/>
    <hyperlink ref="Z56" r:id="rId11" xr:uid="{480B0F00-653E-4991-8CD1-8273022A9C08}"/>
    <hyperlink ref="Z64" r:id="rId12" xr:uid="{B7D93F18-4397-49AB-AAC0-F4841669C064}"/>
    <hyperlink ref="Z66" r:id="rId13" xr:uid="{0B865ED6-FE51-48B3-9AFE-2A5DC98C47F4}"/>
    <hyperlink ref="Z70" r:id="rId14" xr:uid="{6DEEA924-0716-4C93-8AE3-DEE348BE4C0F}"/>
    <hyperlink ref="Z71" r:id="rId15" xr:uid="{4E88F356-4634-4028-97AF-BCF5006621F6}"/>
    <hyperlink ref="Z72" r:id="rId16" xr:uid="{3A5AC957-7791-491B-BF99-3DA2018FC54C}"/>
    <hyperlink ref="Z77" r:id="rId17" xr:uid="{D49AE668-E5BF-4585-917B-5550CE9A322A}"/>
    <hyperlink ref="Z34" r:id="rId18" xr:uid="{60BF59B6-B69E-4335-892A-87247F36CDBE}"/>
    <hyperlink ref="Z31" r:id="rId19" xr:uid="{47926E78-9142-42A8-AF57-AFBBC83B0901}"/>
    <hyperlink ref="Z29" r:id="rId20" xr:uid="{CE09D00E-7AF6-445F-8F34-B96A4FDCBAC6}"/>
    <hyperlink ref="Z23" r:id="rId21" display="info@solajero.com" xr:uid="{CEB80B23-728D-45B0-9EC5-8684551A05B4}"/>
    <hyperlink ref="Z35" r:id="rId22" xr:uid="{42687B10-1C9A-4EA1-BCAB-DECA23C46CF2}"/>
    <hyperlink ref="Z21" r:id="rId23" xr:uid="{E32B6C4F-0355-4B64-B9AC-149E0727D7B9}"/>
    <hyperlink ref="Z22" r:id="rId24" xr:uid="{23DC44EE-E297-46F4-9CE6-94CF0CCF2D0B}"/>
    <hyperlink ref="Z20" r:id="rId25" xr:uid="{C5570586-0288-4188-A15B-929A0E47A40E}"/>
    <hyperlink ref="Z19" r:id="rId26" xr:uid="{21603FB3-CED9-4F7E-901B-4AA509F038AF}"/>
    <hyperlink ref="Z11" r:id="rId27" xr:uid="{9B14FFE2-3CC9-42FB-9907-76CF5199614A}"/>
    <hyperlink ref="Z13" r:id="rId28" xr:uid="{929AF6B1-A3D7-48AA-A405-1CAEF2556000}"/>
    <hyperlink ref="Z47" r:id="rId29" display="facturacion@aguasdefirgas.com" xr:uid="{E98D5039-8E44-4358-9754-0A6696CA7ABC}"/>
    <hyperlink ref="Z15" r:id="rId30" display="facturacion@aguasdefirgas.com" xr:uid="{E0329540-5989-4406-8BAD-9E6EC4E78299}"/>
    <hyperlink ref="Z25" r:id="rId31" xr:uid="{A5A0852C-DA22-4AEA-A5B7-D82FDFFE32D2}"/>
    <hyperlink ref="Z79" r:id="rId32" xr:uid="{B2D68FCA-578E-4384-B099-6654841A5092}"/>
    <hyperlink ref="AC22" r:id="rId33" xr:uid="{29118EF8-172A-4B5D-8386-D2508EEBC475}"/>
    <hyperlink ref="AC44" r:id="rId34" xr:uid="{C6D18A05-DC05-488C-8D18-DD7036241862}"/>
    <hyperlink ref="AC79" r:id="rId35" xr:uid="{45C6FC9E-408A-4BAD-B30A-D00D6E4D18AB}"/>
    <hyperlink ref="AG22" r:id="rId36" xr:uid="{7B123635-988F-4D7C-967E-38E1B608CBE7}"/>
    <hyperlink ref="AG44" r:id="rId37" xr:uid="{CFE9460D-B62E-4683-9B73-7D123B03040F}"/>
    <hyperlink ref="AG79" r:id="rId38" xr:uid="{0C9F0D67-B601-471E-94DD-6A7622C073F1}"/>
    <hyperlink ref="Z76" r:id="rId39" xr:uid="{4147A7A3-D8E4-45B3-B6E5-4B17C67252F3}"/>
    <hyperlink ref="AC23" r:id="rId40" xr:uid="{568DE6CC-1B09-4868-83D8-920926360FC1}"/>
    <hyperlink ref="AC45" r:id="rId41" xr:uid="{66625B00-B310-46DD-A096-F2AC3C0CC835}"/>
    <hyperlink ref="AG23" r:id="rId42" xr:uid="{100C059F-5AF0-4E43-89AE-E54F9017EA70}"/>
    <hyperlink ref="AG45" r:id="rId43" xr:uid="{AF276608-9422-48C2-BAAA-2BFAC5E904C8}"/>
    <hyperlink ref="AC61" r:id="rId44" display="salacra@biservicus.com" xr:uid="{CE626022-DB40-403D-925E-D95FB91943A0}"/>
    <hyperlink ref="AC69" r:id="rId45" xr:uid="{2024AEA5-6031-4D39-A4AF-E45362782F7E}"/>
    <hyperlink ref="Z8" r:id="rId46" xr:uid="{10959EF7-5477-44CD-B794-9D01DB2F76F9}"/>
    <hyperlink ref="Z32" r:id="rId47" xr:uid="{F10BE5E0-8420-4CD0-B4CC-3A5A5B4DC9C1}"/>
    <hyperlink ref="Z60" r:id="rId48" xr:uid="{29EF7574-0313-41E5-9479-E1DE260D9D9F}"/>
    <hyperlink ref="AC8" r:id="rId49" xr:uid="{B1DFDE28-2B48-464D-B68D-983255533095}"/>
    <hyperlink ref="AC32" r:id="rId50" xr:uid="{0D6015ED-B7B5-4C28-89B5-28B89D9D61D1}"/>
    <hyperlink ref="AC60" r:id="rId51" xr:uid="{7225321A-86C5-4B1F-A8BB-DA87F5564A0D}"/>
    <hyperlink ref="AG8" r:id="rId52" xr:uid="{F338FA41-0FEA-46CB-9C5E-506D48E50E26}"/>
    <hyperlink ref="AG32" r:id="rId53" xr:uid="{849C1FDE-B4C4-4C6C-93B8-61AE8A123F09}"/>
    <hyperlink ref="AG60" r:id="rId54" xr:uid="{482C4569-95EB-47CD-87AB-A42E2EC3FD2E}"/>
    <hyperlink ref="AC5" r:id="rId55" xr:uid="{CED65DEF-BD3C-4C4D-A00F-A87134927B91}"/>
    <hyperlink ref="AC36" r:id="rId56" xr:uid="{7FB6BADA-8161-4FDD-8E14-3E101585D22D}"/>
    <hyperlink ref="AC66" r:id="rId57" xr:uid="{0536BB45-C70A-44E0-92FB-634FEB3D2E83}"/>
    <hyperlink ref="AG5" r:id="rId58" xr:uid="{E1E6276D-652A-4CEC-A877-894351CBFC3F}"/>
    <hyperlink ref="AG36" r:id="rId59" xr:uid="{FAF1DB33-1883-4726-9DC5-9EC749331B75}"/>
    <hyperlink ref="AG66" r:id="rId60" xr:uid="{58CFA20A-10D8-47B0-B515-EE0514DEBBD8}"/>
    <hyperlink ref="AC58" r:id="rId61" xr:uid="{EE3CAF60-FB7A-4E8F-B544-5C45C6908C15}"/>
    <hyperlink ref="AC63" r:id="rId62" xr:uid="{C4AFD6C3-6939-4A64-8F14-321CFE9DE972}"/>
    <hyperlink ref="AC70" r:id="rId63" xr:uid="{F1C5CB53-E5B7-4E22-A36E-C2126E075DE1}"/>
    <hyperlink ref="AC71" r:id="rId64" xr:uid="{99E873AF-440A-4594-9E6E-E6082E99B6B3}"/>
    <hyperlink ref="AC77" r:id="rId65" xr:uid="{CD8FBD72-6E2F-454C-9FE2-62C895B5F921}"/>
    <hyperlink ref="AG58" r:id="rId66" xr:uid="{2ECE5504-6388-491B-A6E4-BB40D030D538}"/>
    <hyperlink ref="AG63" r:id="rId67" xr:uid="{99DC984D-269E-4EFA-A37D-DEF4963D84F5}"/>
    <hyperlink ref="AG70" r:id="rId68" xr:uid="{34F1722D-14D0-4561-89ED-BD2ACFE26A49}"/>
    <hyperlink ref="AG71" r:id="rId69" xr:uid="{1F6E3957-FF77-4BA5-B15E-02BAF0AA5821}"/>
    <hyperlink ref="AG77" r:id="rId70" xr:uid="{00307AE5-867A-473B-958C-E68C1E20D7AE}"/>
    <hyperlink ref="AC15" r:id="rId71" xr:uid="{FA28ECDA-5BFB-470C-AED0-1E126A770750}"/>
    <hyperlink ref="AC47" r:id="rId72" xr:uid="{74BF3562-DDC3-4B59-AB10-7F58D56142BE}"/>
    <hyperlink ref="AC19" r:id="rId73" xr:uid="{C585DEBA-F68E-46D2-A55F-06BF046D6853}"/>
    <hyperlink ref="AG19" r:id="rId74" xr:uid="{71012705-4342-40FF-9583-ACF2E6F43627}"/>
    <hyperlink ref="AC43" r:id="rId75" xr:uid="{487A9136-EB71-441C-AACE-D18E6752FB48}"/>
    <hyperlink ref="AC64" r:id="rId76" xr:uid="{01BE6323-D89F-4DB1-B5D2-8B5AF18A34CB}"/>
    <hyperlink ref="AG43" r:id="rId77" xr:uid="{2F16C45D-6DF1-4F88-9AA5-9CA1778C049E}"/>
    <hyperlink ref="AG64" r:id="rId78" xr:uid="{73676C96-8BA0-4D6B-A090-CD819B410487}"/>
    <hyperlink ref="AC76" r:id="rId79" xr:uid="{704BE1AF-D9D7-49A7-8710-918919E95C25}"/>
    <hyperlink ref="AG76" r:id="rId80" xr:uid="{0D16BA5D-4BCC-4C02-A73A-0C54F6D09C71}"/>
    <hyperlink ref="Z80" r:id="rId81" xr:uid="{C02F8B96-C413-49E9-8D8D-436A7F24E05B}"/>
    <hyperlink ref="AG52" r:id="rId82" xr:uid="{14C7D806-7E4E-40EA-A312-C68C868E4BCD}"/>
    <hyperlink ref="AC52" r:id="rId83" xr:uid="{4AF4D353-3790-4AB1-A83A-B2A9DA4C57D5}"/>
    <hyperlink ref="Z59" r:id="rId84" xr:uid="{2620FFA0-65A5-403B-9380-7794EC50FB85}"/>
    <hyperlink ref="AC59" r:id="rId85" xr:uid="{BB9E6246-B7C2-4A65-9F0C-472C119CB0BC}"/>
    <hyperlink ref="AG59" r:id="rId86" xr:uid="{BD199955-892F-4EEE-9C3A-712539513BCB}"/>
    <hyperlink ref="Z82" r:id="rId87" xr:uid="{D017694B-A2CB-47A5-8B5A-70A288574DF3}"/>
    <hyperlink ref="AG82" r:id="rId88" xr:uid="{616CBFBB-9F52-4563-B2CF-867204631C79}"/>
    <hyperlink ref="Z75" r:id="rId89" xr:uid="{9846CE35-D41E-4787-9CE5-67336EC3E7E6}"/>
    <hyperlink ref="AC75" r:id="rId90" xr:uid="{CA25DDCB-4C0C-4F1B-93CC-8D76F0EFC355}"/>
    <hyperlink ref="AG75" r:id="rId91" xr:uid="{93350E21-07BC-476A-B5BF-EAC52E285838}"/>
    <hyperlink ref="Z38" r:id="rId92" xr:uid="{52031623-3D11-4941-837C-9C3E0510F8C6}"/>
    <hyperlink ref="Z164" r:id="rId93" xr:uid="{D9769CF4-A0CE-4D56-B7A9-19F2667DEC5B}"/>
    <hyperlink ref="AC38" r:id="rId94" display="s.alonso@serax.es" xr:uid="{619FB341-2179-4EF4-8F53-1E7027022245}"/>
    <hyperlink ref="AC67" r:id="rId95" display="s.alonso@serax.es" xr:uid="{DB6DC357-2413-4AA3-B136-102692E3FADE}"/>
    <hyperlink ref="Z49" r:id="rId96" xr:uid="{9B033459-8CCF-47A8-9592-54AE784671C4}"/>
    <hyperlink ref="AC49" r:id="rId97" xr:uid="{66B8EA2D-AF72-47D1-A186-C8B7BD536745}"/>
    <hyperlink ref="AG49" r:id="rId98" xr:uid="{13F1A23E-3D10-4E2E-A511-5D6BCC4A3A87}"/>
    <hyperlink ref="Z62" r:id="rId99" xr:uid="{DC3E2AE0-C494-4CAF-A395-D14F11AB0F4D}"/>
    <hyperlink ref="AC62" r:id="rId100" xr:uid="{9094817C-C073-454D-BA74-88D86FAA5549}"/>
    <hyperlink ref="AG62" r:id="rId101" xr:uid="{A8295D76-49E6-4928-85DB-99743C356C01}"/>
    <hyperlink ref="AG67" r:id="rId102" xr:uid="{4830D3F8-6B3B-48B4-912A-C074AA2C0346}"/>
    <hyperlink ref="Z53" r:id="rId103" xr:uid="{94A5F3AA-0C12-4732-9222-4DD4753856DE}"/>
    <hyperlink ref="AC53" r:id="rId104" xr:uid="{8D706413-EA5C-4F67-8BC9-EB1E5150AFB5}"/>
    <hyperlink ref="AG53" r:id="rId105" xr:uid="{DCBDA9AC-C95B-41D5-B5FA-ACB9DDE4AF6A}"/>
    <hyperlink ref="Z68" r:id="rId106" xr:uid="{773358E3-6BAD-4706-BCA4-E367585DFD9C}"/>
    <hyperlink ref="AC68" r:id="rId107" xr:uid="{187ACEA2-F26F-4AFC-A3A5-DE9CEAE8B6AC}"/>
    <hyperlink ref="AG68" r:id="rId108" xr:uid="{B904AB32-55AF-4057-935D-B0B42AE3324A}"/>
    <hyperlink ref="AC78" r:id="rId109" xr:uid="{56D69470-DDAB-4E1E-9E0E-FB90F8D59A0C}"/>
    <hyperlink ref="AG78" r:id="rId110" xr:uid="{2E869AB1-5A08-4E52-8FAF-059723760134}"/>
    <hyperlink ref="Z81" r:id="rId111" xr:uid="{C0493CB0-FD6A-49B6-8C68-FDE2F4EECCE4}"/>
    <hyperlink ref="AG81" r:id="rId112" xr:uid="{A79F0B2E-E962-4780-AC62-1DC1BD95CA2E}"/>
    <hyperlink ref="Z84" r:id="rId113" xr:uid="{6AEE249C-1DC5-4895-909C-132DEDBD9B6F}"/>
    <hyperlink ref="AC84" r:id="rId114" display="mailto:ventas@fuente-alta.com" xr:uid="{56D9CD1E-7FB2-41C7-ABDF-827169708F67}"/>
    <hyperlink ref="AG84" r:id="rId115" display="mailto:ventas@fuente-alta.com" xr:uid="{CAE665DB-5736-4F8F-B3A3-A3BEEE26153D}"/>
    <hyperlink ref="Z85" r:id="rId116" xr:uid="{6493912D-8C75-4154-B32C-91C3FEEC834E}"/>
    <hyperlink ref="AC85" r:id="rId117" xr:uid="{40C0FA2A-5B8C-4EC7-9DA3-0CF0E293FB16}"/>
    <hyperlink ref="Z83" r:id="rId118" xr:uid="{80E52245-4229-4017-AC86-A6458FA5673E}"/>
    <hyperlink ref="AC83" r:id="rId119" xr:uid="{AC4C757E-713A-4986-B4DE-EB40DB9C6B4C}"/>
    <hyperlink ref="AG83" r:id="rId120" xr:uid="{4FB2A88A-6C3D-4DA8-93E9-5D21B39863A5}"/>
    <hyperlink ref="Z86" r:id="rId121" xr:uid="{AA1CDD01-33AB-45B8-B022-36BBA897AA3B}"/>
    <hyperlink ref="AC86" r:id="rId122" xr:uid="{BC3EEE53-7BC4-46A8-AE9E-06774849252D}"/>
    <hyperlink ref="AG86" r:id="rId123" xr:uid="{EB6E5887-CCBC-4E80-97A6-79841AB82C50}"/>
    <hyperlink ref="Z52" r:id="rId124" xr:uid="{E39100F0-030C-41C1-94C8-E49A3FC758BD}"/>
    <hyperlink ref="Z88" r:id="rId125" xr:uid="{163B2EBB-38A5-42E9-B581-CE991A62B3BC}"/>
    <hyperlink ref="AC88" r:id="rId126" xr:uid="{9AAD477A-99D8-4484-BDFA-6E2B488E9AE2}"/>
    <hyperlink ref="AG88" r:id="rId127" xr:uid="{F822E254-B493-4BD8-81A5-9057A31743D5}"/>
    <hyperlink ref="Z89" r:id="rId128" xr:uid="{2C94A735-FD24-4B9C-A20E-C92E0575F9B1}"/>
    <hyperlink ref="AC89" r:id="rId129" xr:uid="{D68915D0-8866-4C2D-BB8C-991D722DFBF1}"/>
    <hyperlink ref="AG89" r:id="rId130" xr:uid="{18B6F195-F77B-4A64-A66E-20CC1A4D06E8}"/>
    <hyperlink ref="Z87" r:id="rId131" xr:uid="{BE571417-78EE-47E6-AC30-C78DDE1987FA}"/>
    <hyperlink ref="AC92" r:id="rId132" xr:uid="{8C99C855-3D9A-4034-BEEA-EFBDCB090E10}"/>
    <hyperlink ref="Z92" r:id="rId133" xr:uid="{E3F03015-A804-47D2-82E5-32A2EC2122BA}"/>
    <hyperlink ref="AG92" r:id="rId134" xr:uid="{28E9A417-CE6F-4708-BD96-7C51B5955315}"/>
    <hyperlink ref="Z93" r:id="rId135" xr:uid="{4ACF5F02-D274-4195-87A5-3F4DD3B22DB4}"/>
    <hyperlink ref="AC93" r:id="rId136" display="mailto:ventas@fuente-alta.com" xr:uid="{D387C601-5D64-4061-A1F2-3981F527280D}"/>
    <hyperlink ref="AG93" r:id="rId137" display="mailto:ventas@fuente-alta.com" xr:uid="{9E202F4B-E247-4574-BDA5-49269C343735}"/>
    <hyperlink ref="AC25" r:id="rId138" xr:uid="{8D166A7B-E800-4389-8A35-3666D39EB585}"/>
    <hyperlink ref="AC54" r:id="rId139" xr:uid="{C9D996B1-3712-4271-A3F7-422FD1ACBBCB}"/>
    <hyperlink ref="Z91" r:id="rId140" xr:uid="{239679EA-9E7F-4C7B-AB0C-434482D56CB5}"/>
    <hyperlink ref="AC91" r:id="rId141" xr:uid="{A8EBA92C-59D8-411D-9822-371B122D34F7}"/>
    <hyperlink ref="AG91" r:id="rId142" xr:uid="{E94341BD-C329-4B76-9B94-944DC70433C8}"/>
    <hyperlink ref="AC80" r:id="rId143" xr:uid="{95C2FF7D-1346-4466-86FA-EACC8EE3C525}"/>
    <hyperlink ref="AC82" r:id="rId144" xr:uid="{84023ABC-8FF8-460F-A7B6-3ED158F49832}"/>
    <hyperlink ref="Z94" r:id="rId145" xr:uid="{DB78871C-A61F-4462-BCB0-C0E36E65D781}"/>
    <hyperlink ref="AC94" r:id="rId146" xr:uid="{4BB9460E-8F8D-4549-8280-3D88FC663B48}"/>
    <hyperlink ref="AG94" r:id="rId147" xr:uid="{FA43E3A7-D3F2-442E-8A8E-261184F01DAC}"/>
    <hyperlink ref="Z73" r:id="rId148" xr:uid="{51CF32E0-343B-4924-8236-F662E3E7653D}"/>
    <hyperlink ref="AC73" r:id="rId149" xr:uid="{0104E8CB-64F0-4703-95B4-55C27CACFA8A}"/>
    <hyperlink ref="Z99" r:id="rId150" xr:uid="{DF217269-9403-4B06-A3C8-CBFD0B064A5B}"/>
    <hyperlink ref="Z41" r:id="rId151" xr:uid="{E889F0C1-2208-4DBE-945D-3504D5FCB3BE}"/>
    <hyperlink ref="Z98" r:id="rId152" xr:uid="{044C78BE-80A2-4177-B416-FFE20F633E3C}"/>
    <hyperlink ref="Z101" r:id="rId153" xr:uid="{E4B486D6-FD13-4D3F-9DD3-4185B7349823}"/>
    <hyperlink ref="Z102" r:id="rId154" xr:uid="{34D9CFA0-97FE-4EAA-ABA4-559B10E4C1F0}"/>
    <hyperlink ref="AC102" r:id="rId155" xr:uid="{F07349AC-2B94-4A4C-B7CB-BDF37B738D99}"/>
    <hyperlink ref="Z103" r:id="rId156" xr:uid="{2543970E-EDB5-4603-82C6-4B62F805AD70}"/>
    <hyperlink ref="AC103" r:id="rId157" xr:uid="{15F095F6-9293-4E3D-B2F5-23176B2BC4EF}"/>
    <hyperlink ref="Z104" r:id="rId158" xr:uid="{CF017ED8-9671-4BFD-A490-368A50ABA0CB}"/>
    <hyperlink ref="AC104" r:id="rId159" xr:uid="{B45EC134-58E2-44DA-8501-B515D0C933B5}"/>
    <hyperlink ref="AG104" r:id="rId160" xr:uid="{E614DEB1-2D76-423F-9928-8D00AD9F8FCE}"/>
    <hyperlink ref="Z106" r:id="rId161" xr:uid="{70281AE6-E2A2-4DE5-B391-A089D39C5960}"/>
    <hyperlink ref="AC106" r:id="rId162" xr:uid="{7DD23AE7-DF1A-43A1-9769-3418290159E1}"/>
    <hyperlink ref="AG106" r:id="rId163" xr:uid="{A1EDF3EC-C930-4386-9F45-19DAE912C7F8}"/>
    <hyperlink ref="AC42" r:id="rId164" display="salacra@biservicus.com" xr:uid="{C58085CC-840D-4687-921F-2F47C6DFDEA2}"/>
    <hyperlink ref="AC107" r:id="rId165" display="salacra@biservicus.com" xr:uid="{D6D6F030-1513-43A4-824B-88ED9A71AEAA}"/>
    <hyperlink ref="Z109" r:id="rId166" xr:uid="{87815122-42EF-4B9E-8584-E7670AA0E24A}"/>
    <hyperlink ref="AC109" r:id="rId167" xr:uid="{0E8B8740-CCED-4973-9B01-F9C4484E07D2}"/>
    <hyperlink ref="AG109" r:id="rId168" xr:uid="{7C509BC0-1ED0-47B3-94ED-FA5913B1E931}"/>
    <hyperlink ref="Z110" r:id="rId169" xr:uid="{1F132723-3AA9-4ABB-B8D4-918AA17D5689}"/>
    <hyperlink ref="Z16" r:id="rId170" xr:uid="{D594A118-BCFB-4395-A8A7-6711ABA84805}"/>
    <hyperlink ref="Z111" r:id="rId171" xr:uid="{3A031AF9-8A34-44F7-81C3-AAB3FF7D4479}"/>
    <hyperlink ref="AC111" r:id="rId172" xr:uid="{A20DE9F2-5D0D-45F6-9572-475A53B9984C}"/>
    <hyperlink ref="AG111" r:id="rId173" xr:uid="{5FD2D345-320F-49EE-83C5-830ADCFA1808}"/>
    <hyperlink ref="Z114" r:id="rId174" xr:uid="{8B9A9F3B-723C-4723-9C26-4C3289D1EC67}"/>
    <hyperlink ref="AC114" r:id="rId175" xr:uid="{0533D635-46C1-460F-BF8D-E120A483F2F4}"/>
    <hyperlink ref="AG114" r:id="rId176" xr:uid="{4E4D4557-25DA-4837-BB44-A89D28160017}"/>
    <hyperlink ref="AG116" r:id="rId177" xr:uid="{A54A211A-7203-4B78-B367-6B4910D15FF5}"/>
    <hyperlink ref="AC116" r:id="rId178" xr:uid="{43125F05-2CA0-46F9-9389-C6D3703748C7}"/>
    <hyperlink ref="Z116" r:id="rId179" xr:uid="{64B66A9C-8C4C-4F50-9F9B-B2CF6A982BBD}"/>
    <hyperlink ref="Z115" r:id="rId180" xr:uid="{BF049C05-9289-411E-BE0B-BBE5D70BB994}"/>
    <hyperlink ref="AC115" r:id="rId181" xr:uid="{DBFEC003-94EC-42FA-8141-C27407508EA0}"/>
    <hyperlink ref="AG115" r:id="rId182" xr:uid="{675FDEE3-F19F-44EE-A235-AE0C9E0F1165}"/>
    <hyperlink ref="Z118" r:id="rId183" xr:uid="{332BF37E-FF62-49CD-B18B-F429D21A3CE4}"/>
    <hyperlink ref="AC118" r:id="rId184" xr:uid="{5B929B52-BF4B-4D18-B4AE-BBCF0C971B88}"/>
    <hyperlink ref="AG118" r:id="rId185" xr:uid="{D247FA65-5C08-469B-B6CB-136B00B3EF7D}"/>
    <hyperlink ref="Z117" r:id="rId186" xr:uid="{3D7D9761-AD5A-4320-9E29-F41718B0058E}"/>
    <hyperlink ref="AC117" r:id="rId187" xr:uid="{13954384-5250-4075-BF1E-1C7AAB1ED276}"/>
    <hyperlink ref="AC112" r:id="rId188" xr:uid="{D6CEBF9F-40B3-47F1-90B6-1002233BC1E8}"/>
    <hyperlink ref="AG121" r:id="rId189" xr:uid="{AAF96C25-0727-45B6-BDB0-DF03A594BBF8}"/>
    <hyperlink ref="Z125" r:id="rId190" xr:uid="{DFAE097F-35A8-4F7E-9391-36E6606682A8}"/>
    <hyperlink ref="Z124" r:id="rId191" xr:uid="{EE22B098-0802-455C-A609-3C8935472500}"/>
    <hyperlink ref="AC121" r:id="rId192" xr:uid="{D9EEC028-BC2E-4CA1-8718-AABEC9582BF1}"/>
    <hyperlink ref="Z121" r:id="rId193" xr:uid="{1288C27C-058E-4AE1-90BB-858ACEF2793F}"/>
    <hyperlink ref="Z127" r:id="rId194" xr:uid="{B641025C-1FB8-48E6-BAEF-A4F26303E552}"/>
    <hyperlink ref="AC132" r:id="rId195" xr:uid="{4A49FA6F-B72F-4902-8652-CC2F1CF42273}"/>
    <hyperlink ref="AC129" r:id="rId196" xr:uid="{40451C75-4754-4F07-A673-4586810E9921}"/>
    <hyperlink ref="Z134" r:id="rId197" xr:uid="{A9981602-A730-4C05-BE5D-FD603DF0580E}"/>
    <hyperlink ref="AC134" r:id="rId198" xr:uid="{61992C9D-70DD-4857-976E-D9E0972B0E7D}"/>
    <hyperlink ref="AG134" r:id="rId199" xr:uid="{D00FDA90-9488-4822-A242-198EBEAF13B0}"/>
    <hyperlink ref="AG141" r:id="rId200" xr:uid="{8BC78100-436E-49BF-B303-19A865576753}"/>
    <hyperlink ref="Z90" r:id="rId201" xr:uid="{3F356FFE-4D2A-48C1-B488-134B9883A716}"/>
    <hyperlink ref="AC133" r:id="rId202" xr:uid="{4F631656-351D-45B0-A1D3-569DC52CD574}"/>
    <hyperlink ref="Z133" r:id="rId203" xr:uid="{18FC7628-5C40-4CDE-9DA3-9C1EB61DFC4D}"/>
    <hyperlink ref="AG132" r:id="rId204" xr:uid="{B597185D-DD66-4EFC-A8DC-EE26A145369F}"/>
    <hyperlink ref="Z144" r:id="rId205" xr:uid="{F85A4AC6-A391-4953-8DB9-5D36CE7D37A6}"/>
    <hyperlink ref="Z119" r:id="rId206" xr:uid="{4AB06430-D202-4C86-820B-4361530E5B8A}"/>
    <hyperlink ref="AC119" r:id="rId207" xr:uid="{D9EF266C-44CE-4248-923D-20CEA12DA7E8}"/>
    <hyperlink ref="AG119" r:id="rId208" xr:uid="{94DB4372-D48C-4155-8D2E-C7C2BC890935}"/>
    <hyperlink ref="Z120" r:id="rId209" xr:uid="{B4CD0E09-63CC-407F-896D-622B492FDE99}"/>
    <hyperlink ref="AC120" r:id="rId210" xr:uid="{978791FB-FCDB-44E8-BE21-B2D40833665C}"/>
    <hyperlink ref="Z145" r:id="rId211" xr:uid="{DBC04832-65D5-4D75-9F77-D70526AE815C}"/>
    <hyperlink ref="AC145" r:id="rId212" xr:uid="{A1861723-AF99-4289-9DE0-8291AC404999}"/>
    <hyperlink ref="Z146" r:id="rId213" xr:uid="{F7A45E2B-07DA-4A7F-A742-E8BD9F559F3C}"/>
    <hyperlink ref="AG25" r:id="rId214" xr:uid="{BFBFB50D-1530-45E1-9EA9-350F859C09B8}"/>
    <hyperlink ref="AG54" r:id="rId215" xr:uid="{DF91581C-1689-4639-A097-EE62A5208C64}"/>
    <hyperlink ref="AG124" r:id="rId216" xr:uid="{ED26E35B-C928-4031-8000-BEF7C1198CCD}"/>
    <hyperlink ref="AC124" r:id="rId217" xr:uid="{6167EA90-7BB6-4163-96A9-97E9F4D9BD7B}"/>
    <hyperlink ref="Z147" r:id="rId218" xr:uid="{E4EBC4FB-F46F-4443-9015-4D93A6F93E04}"/>
    <hyperlink ref="AG147" r:id="rId219" xr:uid="{0E9B2E08-C33F-4B20-9FE7-250D71319499}"/>
    <hyperlink ref="AC147" r:id="rId220" xr:uid="{6C74B495-D207-4230-AE71-5F6125D0EC01}"/>
    <hyperlink ref="AC130" r:id="rId221" xr:uid="{5F614467-9E28-4E43-BEAF-EB70D8CE07D1}"/>
    <hyperlink ref="Z149" r:id="rId222" xr:uid="{20BA2618-3FFB-49EB-8C17-337F0660CFEA}"/>
    <hyperlink ref="AC149" r:id="rId223" xr:uid="{60300841-76DA-48BD-B559-78DCDC66D4D2}"/>
    <hyperlink ref="Z135" r:id="rId224" xr:uid="{ECF227F1-9B1E-45ED-BEEF-D33A30C51DD3}"/>
    <hyperlink ref="Z138" r:id="rId225" xr:uid="{C4EF2358-BF87-4263-A4A7-8A8DBB89E980}"/>
    <hyperlink ref="AC138" r:id="rId226" xr:uid="{162D2787-D237-459C-A34C-07069DDE1A4B}"/>
    <hyperlink ref="Z140" r:id="rId227" xr:uid="{E686CD20-0836-4CF6-8E0F-125156B80902}"/>
    <hyperlink ref="Z151" r:id="rId228" xr:uid="{92B3F0E7-AC63-4872-8984-1DD234214277}"/>
    <hyperlink ref="Z150" r:id="rId229" display="agxc78@agentsap.com" xr:uid="{0F2C7D75-ED91-4A75-A72E-9BE3CB427BA9}"/>
    <hyperlink ref="AC150" r:id="rId230" xr:uid="{90767DD5-BAE2-41B5-BB91-5622AF6C3D51}"/>
    <hyperlink ref="Z154" r:id="rId231" xr:uid="{FD957469-CABE-43E5-BD5D-D7EA79B66C48}"/>
    <hyperlink ref="Z168" r:id="rId232" xr:uid="{E415416D-EBE3-49EE-A679-8A0C98E0824B}"/>
    <hyperlink ref="AG159" r:id="rId233" xr:uid="{3C4AA1C7-B4C7-463E-BB73-18992D17769B}"/>
    <hyperlink ref="AC154" r:id="rId234" xr:uid="{C035D7CF-7F20-408B-9E55-607D0828D1E1}"/>
    <hyperlink ref="Z130" r:id="rId235" xr:uid="{01D0FAA0-FF49-462E-9BE6-49B23E973B05}"/>
    <hyperlink ref="Z160" r:id="rId236" xr:uid="{1E57FB71-CD36-43F3-BCDD-8EECC204EB89}"/>
    <hyperlink ref="Z158" r:id="rId237" xr:uid="{00A49A63-D06B-4114-BE3B-FA79946B8D4C}"/>
    <hyperlink ref="Z161" r:id="rId238" xr:uid="{FB4B1A91-32F4-4A72-BB8B-1FDE4C204727}"/>
    <hyperlink ref="AC161" r:id="rId239" xr:uid="{6C438B68-CC49-4BD2-9B9B-013894A60C47}"/>
    <hyperlink ref="Z167" r:id="rId240" xr:uid="{C7E241F1-2846-4085-9200-23EBC792E53A}"/>
    <hyperlink ref="Z162" r:id="rId241" xr:uid="{7B409BF0-CABD-495C-ADBA-320C95195925}"/>
    <hyperlink ref="AC164" r:id="rId242" display="s.alonso@serax.es" xr:uid="{9B788A8F-B7A1-4EFB-BD19-9387A50A8AFD}"/>
    <hyperlink ref="AG164" r:id="rId243" xr:uid="{0EAF4D85-4FD5-45F5-807D-EF177065E37A}"/>
    <hyperlink ref="Z165" r:id="rId244" xr:uid="{05F547A2-088C-46AF-BC72-5D3E0E6AA64C}"/>
    <hyperlink ref="Z141" r:id="rId245" xr:uid="{8C02819A-A6C8-4CC0-BAE6-449E9B4E74ED}"/>
    <hyperlink ref="AC141" r:id="rId246" xr:uid="{F122F317-5A2D-42A7-90CC-FB684AA9BEAE}"/>
    <hyperlink ref="AC159" r:id="rId247" xr:uid="{6FC5272E-0666-4FE0-9F7B-A89C3FB2B5A7}"/>
    <hyperlink ref="Z159" r:id="rId248" xr:uid="{5FBC46FA-0170-4221-8908-19EA50031507}"/>
    <hyperlink ref="Z170" r:id="rId249" xr:uid="{68F920AB-5F5C-4705-A79A-3E885F066394}"/>
  </hyperlinks>
  <printOptions horizontalCentered="1"/>
  <pageMargins left="0.11811023622047245" right="0.11811023622047245" top="0.94488188976377963" bottom="0.74803149606299213" header="0.31496062992125984" footer="0.31496062992125984"/>
  <pageSetup paperSize="9" scale="50" orientation="landscape" r:id="rId250"/>
  <headerFooter>
    <oddHeader>&amp;L&amp;G&amp;C&amp;"Arial,Negrita"&amp;16EXPEDIENTES CONTRATOS MENORES&amp;R&amp;G</oddHeader>
    <oddFooter>&amp;C&amp;F&amp;R&amp;P</oddFooter>
  </headerFooter>
  <legacyDrawing r:id="rId251"/>
  <legacyDrawingHF r:id="rId252"/>
  <tableParts count="1">
    <tablePart r:id="rId25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30F5-16F4-4432-86AC-5B4806D42434}">
  <dimension ref="B1:L93"/>
  <sheetViews>
    <sheetView tabSelected="1" zoomScale="78" zoomScaleNormal="78" workbookViewId="0">
      <selection activeCell="G13" sqref="G13:G14"/>
    </sheetView>
  </sheetViews>
  <sheetFormatPr baseColWidth="10" defaultColWidth="11.42578125" defaultRowHeight="14.25"/>
  <cols>
    <col min="1" max="1" width="3.5703125" style="104" customWidth="1"/>
    <col min="2" max="2" width="7" style="104" customWidth="1"/>
    <col min="3" max="3" width="14" style="104" customWidth="1"/>
    <col min="4" max="4" width="12.5703125" style="104" bestFit="1" customWidth="1"/>
    <col min="5" max="5" width="12.42578125" style="128" customWidth="1"/>
    <col min="6" max="6" width="14.7109375" style="104" customWidth="1"/>
    <col min="7" max="7" width="19.28515625" style="104" customWidth="1"/>
    <col min="8" max="8" width="49.7109375" style="104" customWidth="1"/>
    <col min="9" max="9" width="36.42578125" style="104" customWidth="1"/>
    <col min="10" max="10" width="18.5703125" style="113" customWidth="1"/>
    <col min="11" max="11" width="18.85546875" style="149" customWidth="1"/>
    <col min="12" max="12" width="26.42578125" style="104" customWidth="1"/>
    <col min="13" max="16384" width="11.42578125" style="104"/>
  </cols>
  <sheetData>
    <row r="1" spans="2:12" ht="15" customHeight="1">
      <c r="B1" s="315"/>
      <c r="C1" s="315"/>
      <c r="D1" s="315"/>
      <c r="E1" s="316"/>
      <c r="F1" s="315"/>
      <c r="G1" s="315"/>
      <c r="H1" s="315"/>
      <c r="I1" s="315"/>
      <c r="J1" s="317"/>
      <c r="K1" s="318"/>
      <c r="L1" s="315"/>
    </row>
    <row r="2" spans="2:12" ht="39" customHeight="1">
      <c r="B2" s="1252" t="s">
        <v>65</v>
      </c>
      <c r="C2" s="1253" t="s">
        <v>1414</v>
      </c>
      <c r="D2" s="1254" t="s">
        <v>1415</v>
      </c>
      <c r="E2" s="1254" t="s">
        <v>66</v>
      </c>
      <c r="F2" s="1254" t="s">
        <v>1416</v>
      </c>
      <c r="G2" s="1254" t="s">
        <v>1417</v>
      </c>
      <c r="H2" s="1254" t="s">
        <v>1418</v>
      </c>
      <c r="I2" s="1254" t="s">
        <v>1419</v>
      </c>
      <c r="J2" s="1255" t="s">
        <v>1420</v>
      </c>
      <c r="K2" s="1256" t="s">
        <v>1421</v>
      </c>
      <c r="L2" s="1256" t="s">
        <v>1422</v>
      </c>
    </row>
    <row r="3" spans="2:12" ht="22.5" customHeight="1">
      <c r="B3" s="105">
        <v>1</v>
      </c>
      <c r="C3" s="119" t="s">
        <v>1442</v>
      </c>
      <c r="D3" s="120">
        <v>45659</v>
      </c>
      <c r="E3" s="111" t="s">
        <v>28</v>
      </c>
      <c r="F3" s="106" t="s">
        <v>35</v>
      </c>
      <c r="G3" s="106" t="s">
        <v>35</v>
      </c>
      <c r="H3" s="108" t="s">
        <v>1443</v>
      </c>
      <c r="I3" s="109" t="s">
        <v>1444</v>
      </c>
      <c r="J3" s="122" t="s">
        <v>1445</v>
      </c>
      <c r="K3" s="123">
        <v>940.5</v>
      </c>
      <c r="L3" s="35" t="s">
        <v>1446</v>
      </c>
    </row>
    <row r="4" spans="2:12" ht="28.5">
      <c r="B4" s="105">
        <f>+B3+1</f>
        <v>2</v>
      </c>
      <c r="C4" s="119" t="s">
        <v>1447</v>
      </c>
      <c r="D4" s="120">
        <v>45674</v>
      </c>
      <c r="E4" s="111" t="s">
        <v>20</v>
      </c>
      <c r="F4" s="106" t="s">
        <v>35</v>
      </c>
      <c r="G4" s="106" t="s">
        <v>35</v>
      </c>
      <c r="H4" s="108" t="s">
        <v>1448</v>
      </c>
      <c r="I4" s="109" t="s">
        <v>1449</v>
      </c>
      <c r="J4" s="121" t="s">
        <v>1450</v>
      </c>
      <c r="K4" s="123">
        <v>2721.76</v>
      </c>
      <c r="L4" s="35" t="s">
        <v>1759</v>
      </c>
    </row>
    <row r="5" spans="2:12" ht="22.5" customHeight="1">
      <c r="B5" s="105">
        <f t="shared" ref="B5:B68" si="0">+B4+1</f>
        <v>3</v>
      </c>
      <c r="C5" s="119" t="s">
        <v>1451</v>
      </c>
      <c r="D5" s="120">
        <v>45677</v>
      </c>
      <c r="E5" s="111" t="s">
        <v>28</v>
      </c>
      <c r="F5" s="106" t="s">
        <v>35</v>
      </c>
      <c r="G5" s="106" t="s">
        <v>35</v>
      </c>
      <c r="H5" s="110" t="s">
        <v>1452</v>
      </c>
      <c r="I5" s="109" t="s">
        <v>1444</v>
      </c>
      <c r="J5" s="121" t="s">
        <v>1453</v>
      </c>
      <c r="K5" s="123">
        <v>2100</v>
      </c>
      <c r="L5" s="35" t="s">
        <v>1431</v>
      </c>
    </row>
    <row r="6" spans="2:12" ht="22.5" customHeight="1">
      <c r="B6" s="105">
        <f t="shared" si="0"/>
        <v>4</v>
      </c>
      <c r="C6" s="119" t="s">
        <v>1454</v>
      </c>
      <c r="D6" s="120">
        <v>45687</v>
      </c>
      <c r="E6" s="111" t="s">
        <v>10</v>
      </c>
      <c r="F6" s="106" t="s">
        <v>35</v>
      </c>
      <c r="G6" s="106" t="s">
        <v>35</v>
      </c>
      <c r="H6" s="108" t="s">
        <v>1455</v>
      </c>
      <c r="I6" s="110" t="s">
        <v>1427</v>
      </c>
      <c r="J6" s="122" t="s">
        <v>1456</v>
      </c>
      <c r="K6" s="123">
        <v>679.12</v>
      </c>
      <c r="L6" s="35" t="s">
        <v>1446</v>
      </c>
    </row>
    <row r="7" spans="2:12" ht="22.5" customHeight="1">
      <c r="B7" s="105">
        <f t="shared" si="0"/>
        <v>5</v>
      </c>
      <c r="C7" s="119" t="s">
        <v>1457</v>
      </c>
      <c r="D7" s="120">
        <v>45679</v>
      </c>
      <c r="E7" s="111" t="s">
        <v>22</v>
      </c>
      <c r="F7" s="106" t="s">
        <v>35</v>
      </c>
      <c r="G7" s="106" t="s">
        <v>35</v>
      </c>
      <c r="H7" s="108" t="s">
        <v>1458</v>
      </c>
      <c r="I7" s="109" t="s">
        <v>1459</v>
      </c>
      <c r="J7" s="121" t="s">
        <v>1460</v>
      </c>
      <c r="K7" s="123">
        <v>1284</v>
      </c>
      <c r="L7" s="35" t="s">
        <v>1446</v>
      </c>
    </row>
    <row r="8" spans="2:12" ht="22.5" customHeight="1">
      <c r="B8" s="105">
        <f t="shared" si="0"/>
        <v>6</v>
      </c>
      <c r="C8" s="119" t="s">
        <v>1461</v>
      </c>
      <c r="D8" s="120">
        <v>45687</v>
      </c>
      <c r="E8" s="111" t="s">
        <v>26</v>
      </c>
      <c r="F8" s="106" t="s">
        <v>35</v>
      </c>
      <c r="G8" s="106" t="s">
        <v>35</v>
      </c>
      <c r="H8" s="108" t="s">
        <v>1462</v>
      </c>
      <c r="I8" s="109" t="s">
        <v>1463</v>
      </c>
      <c r="J8" s="121" t="s">
        <v>1464</v>
      </c>
      <c r="K8" s="123">
        <v>700.85</v>
      </c>
      <c r="L8" s="35" t="s">
        <v>1426</v>
      </c>
    </row>
    <row r="9" spans="2:12" ht="22.5" customHeight="1">
      <c r="B9" s="105">
        <f t="shared" si="0"/>
        <v>7</v>
      </c>
      <c r="C9" s="119" t="s">
        <v>1465</v>
      </c>
      <c r="D9" s="120">
        <v>45687</v>
      </c>
      <c r="E9" s="111" t="s">
        <v>26</v>
      </c>
      <c r="F9" s="106" t="s">
        <v>35</v>
      </c>
      <c r="G9" s="106" t="s">
        <v>35</v>
      </c>
      <c r="H9" s="108" t="s">
        <v>1466</v>
      </c>
      <c r="I9" s="304" t="s">
        <v>1467</v>
      </c>
      <c r="J9" s="1257" t="s">
        <v>1468</v>
      </c>
      <c r="K9" s="123">
        <v>1969.48</v>
      </c>
      <c r="L9" s="35" t="s">
        <v>1446</v>
      </c>
    </row>
    <row r="10" spans="2:12" ht="28.5">
      <c r="B10" s="105">
        <f t="shared" si="0"/>
        <v>8</v>
      </c>
      <c r="C10" s="119" t="s">
        <v>1469</v>
      </c>
      <c r="D10" s="120">
        <v>45679</v>
      </c>
      <c r="E10" s="111" t="s">
        <v>22</v>
      </c>
      <c r="F10" s="106" t="s">
        <v>35</v>
      </c>
      <c r="G10" s="106" t="s">
        <v>35</v>
      </c>
      <c r="H10" s="108" t="s">
        <v>1470</v>
      </c>
      <c r="I10" s="109" t="s">
        <v>1471</v>
      </c>
      <c r="J10" s="121" t="s">
        <v>1472</v>
      </c>
      <c r="K10" s="123">
        <v>428</v>
      </c>
      <c r="L10" s="35" t="s">
        <v>1424</v>
      </c>
    </row>
    <row r="11" spans="2:12" ht="28.5">
      <c r="B11" s="105">
        <f t="shared" si="0"/>
        <v>9</v>
      </c>
      <c r="C11" s="119" t="s">
        <v>1473</v>
      </c>
      <c r="D11" s="120">
        <v>45680</v>
      </c>
      <c r="E11" s="111" t="s">
        <v>4</v>
      </c>
      <c r="F11" s="106" t="s">
        <v>35</v>
      </c>
      <c r="G11" s="106" t="s">
        <v>35</v>
      </c>
      <c r="H11" s="108" t="s">
        <v>1474</v>
      </c>
      <c r="I11" s="109" t="s">
        <v>1475</v>
      </c>
      <c r="J11" s="121" t="s">
        <v>1476</v>
      </c>
      <c r="K11" s="123">
        <v>332.72</v>
      </c>
      <c r="L11" s="35" t="s">
        <v>1426</v>
      </c>
    </row>
    <row r="12" spans="2:12" ht="28.5">
      <c r="B12" s="105">
        <f t="shared" si="0"/>
        <v>10</v>
      </c>
      <c r="C12" s="119" t="s">
        <v>1477</v>
      </c>
      <c r="D12" s="120">
        <v>45680</v>
      </c>
      <c r="E12" s="107" t="s">
        <v>4</v>
      </c>
      <c r="F12" s="106" t="s">
        <v>35</v>
      </c>
      <c r="G12" s="106" t="s">
        <v>35</v>
      </c>
      <c r="H12" s="108" t="s">
        <v>1478</v>
      </c>
      <c r="I12" s="304" t="s">
        <v>1479</v>
      </c>
      <c r="J12" s="121" t="s">
        <v>1480</v>
      </c>
      <c r="K12" s="123">
        <v>262.14999999999998</v>
      </c>
      <c r="L12" s="35" t="s">
        <v>1426</v>
      </c>
    </row>
    <row r="13" spans="2:12" ht="28.5">
      <c r="B13" s="105">
        <f t="shared" si="0"/>
        <v>11</v>
      </c>
      <c r="C13" s="119" t="s">
        <v>1481</v>
      </c>
      <c r="D13" s="120">
        <v>45688</v>
      </c>
      <c r="E13" s="107" t="s">
        <v>26</v>
      </c>
      <c r="F13" s="106" t="s">
        <v>35</v>
      </c>
      <c r="G13" s="106" t="s">
        <v>35</v>
      </c>
      <c r="H13" s="108" t="s">
        <v>1482</v>
      </c>
      <c r="I13" s="110" t="s">
        <v>1427</v>
      </c>
      <c r="J13" s="122" t="s">
        <v>1483</v>
      </c>
      <c r="K13" s="123">
        <v>202.69</v>
      </c>
      <c r="L13" s="35" t="s">
        <v>1446</v>
      </c>
    </row>
    <row r="14" spans="2:12" ht="28.5">
      <c r="B14" s="105">
        <f t="shared" si="0"/>
        <v>12</v>
      </c>
      <c r="C14" s="119" t="s">
        <v>1484</v>
      </c>
      <c r="D14" s="120">
        <v>45680</v>
      </c>
      <c r="E14" s="107" t="s">
        <v>12</v>
      </c>
      <c r="F14" s="106" t="s">
        <v>35</v>
      </c>
      <c r="G14" s="106" t="s">
        <v>35</v>
      </c>
      <c r="H14" s="108" t="s">
        <v>1485</v>
      </c>
      <c r="I14" s="109" t="s">
        <v>1486</v>
      </c>
      <c r="J14" s="121" t="s">
        <v>1487</v>
      </c>
      <c r="K14" s="123">
        <v>150</v>
      </c>
      <c r="L14" s="35" t="s">
        <v>1423</v>
      </c>
    </row>
    <row r="15" spans="2:12" ht="28.5">
      <c r="B15" s="105">
        <f t="shared" si="0"/>
        <v>13</v>
      </c>
      <c r="C15" s="119" t="s">
        <v>1488</v>
      </c>
      <c r="D15" s="120">
        <v>45693</v>
      </c>
      <c r="E15" s="107" t="s">
        <v>2</v>
      </c>
      <c r="F15" s="106" t="s">
        <v>35</v>
      </c>
      <c r="G15" s="106" t="s">
        <v>35</v>
      </c>
      <c r="H15" s="108" t="s">
        <v>1489</v>
      </c>
      <c r="I15" s="304" t="s">
        <v>1490</v>
      </c>
      <c r="J15" s="122" t="s">
        <v>1491</v>
      </c>
      <c r="K15" s="123">
        <v>331.7</v>
      </c>
      <c r="L15" s="35" t="s">
        <v>1423</v>
      </c>
    </row>
    <row r="16" spans="2:12" ht="28.5">
      <c r="B16" s="105">
        <f t="shared" si="0"/>
        <v>14</v>
      </c>
      <c r="C16" s="119" t="s">
        <v>1492</v>
      </c>
      <c r="D16" s="120">
        <v>45694</v>
      </c>
      <c r="E16" s="107" t="s">
        <v>22</v>
      </c>
      <c r="F16" s="106" t="s">
        <v>35</v>
      </c>
      <c r="G16" s="106" t="s">
        <v>35</v>
      </c>
      <c r="H16" s="108" t="s">
        <v>1493</v>
      </c>
      <c r="I16" s="109" t="s">
        <v>1434</v>
      </c>
      <c r="J16" s="121" t="s">
        <v>1494</v>
      </c>
      <c r="K16" s="123">
        <v>344.54</v>
      </c>
      <c r="L16" s="35" t="s">
        <v>1424</v>
      </c>
    </row>
    <row r="17" spans="2:12" ht="15">
      <c r="B17" s="105">
        <f t="shared" si="0"/>
        <v>15</v>
      </c>
      <c r="C17" s="119" t="s">
        <v>1495</v>
      </c>
      <c r="D17" s="120">
        <v>45700</v>
      </c>
      <c r="E17" s="107" t="s">
        <v>20</v>
      </c>
      <c r="F17" s="106" t="s">
        <v>35</v>
      </c>
      <c r="G17" s="106" t="s">
        <v>35</v>
      </c>
      <c r="H17" s="108" t="s">
        <v>1496</v>
      </c>
      <c r="I17" s="304" t="s">
        <v>1497</v>
      </c>
      <c r="J17" s="121" t="s">
        <v>1498</v>
      </c>
      <c r="K17" s="123">
        <v>968.07</v>
      </c>
      <c r="L17" s="35" t="s">
        <v>1446</v>
      </c>
    </row>
    <row r="18" spans="2:12" ht="15">
      <c r="B18" s="105">
        <f t="shared" si="0"/>
        <v>16</v>
      </c>
      <c r="C18" s="119" t="s">
        <v>1499</v>
      </c>
      <c r="D18" s="120">
        <v>45707</v>
      </c>
      <c r="E18" s="107" t="s">
        <v>20</v>
      </c>
      <c r="F18" s="106" t="s">
        <v>35</v>
      </c>
      <c r="G18" s="106" t="s">
        <v>35</v>
      </c>
      <c r="H18" s="108" t="s">
        <v>1500</v>
      </c>
      <c r="I18" s="109" t="s">
        <v>1501</v>
      </c>
      <c r="J18" s="121" t="s">
        <v>1502</v>
      </c>
      <c r="K18" s="123">
        <v>1260</v>
      </c>
      <c r="L18" s="35" t="s">
        <v>1446</v>
      </c>
    </row>
    <row r="19" spans="2:12" ht="15">
      <c r="B19" s="105">
        <f t="shared" si="0"/>
        <v>17</v>
      </c>
      <c r="C19" s="119" t="s">
        <v>1503</v>
      </c>
      <c r="D19" s="120">
        <v>45708</v>
      </c>
      <c r="E19" s="107" t="s">
        <v>20</v>
      </c>
      <c r="F19" s="106" t="s">
        <v>35</v>
      </c>
      <c r="G19" s="106" t="s">
        <v>35</v>
      </c>
      <c r="H19" s="108" t="s">
        <v>1504</v>
      </c>
      <c r="I19" s="109" t="s">
        <v>1505</v>
      </c>
      <c r="J19" s="121" t="s">
        <v>1506</v>
      </c>
      <c r="K19" s="123">
        <v>684.5</v>
      </c>
      <c r="L19" s="35" t="s">
        <v>1423</v>
      </c>
    </row>
    <row r="20" spans="2:12" ht="15">
      <c r="B20" s="105">
        <f t="shared" si="0"/>
        <v>18</v>
      </c>
      <c r="C20" s="119" t="s">
        <v>1507</v>
      </c>
      <c r="D20" s="120">
        <v>45716</v>
      </c>
      <c r="E20" s="107" t="s">
        <v>4</v>
      </c>
      <c r="F20" s="106" t="s">
        <v>35</v>
      </c>
      <c r="G20" s="106" t="s">
        <v>35</v>
      </c>
      <c r="H20" s="108" t="s">
        <v>1508</v>
      </c>
      <c r="I20" s="109" t="s">
        <v>1509</v>
      </c>
      <c r="J20" s="121" t="s">
        <v>1510</v>
      </c>
      <c r="K20" s="123">
        <v>3853.68</v>
      </c>
      <c r="L20" s="35" t="s">
        <v>1446</v>
      </c>
    </row>
    <row r="21" spans="2:12" ht="15">
      <c r="B21" s="105">
        <f t="shared" si="0"/>
        <v>19</v>
      </c>
      <c r="C21" s="119" t="s">
        <v>1511</v>
      </c>
      <c r="D21" s="120">
        <v>45713</v>
      </c>
      <c r="E21" s="107" t="s">
        <v>22</v>
      </c>
      <c r="F21" s="106" t="s">
        <v>35</v>
      </c>
      <c r="G21" s="106" t="s">
        <v>35</v>
      </c>
      <c r="H21" s="108" t="s">
        <v>1512</v>
      </c>
      <c r="I21" s="109" t="s">
        <v>1435</v>
      </c>
      <c r="J21" s="121" t="s">
        <v>1513</v>
      </c>
      <c r="K21" s="123">
        <v>1915.3</v>
      </c>
      <c r="L21" s="35" t="s">
        <v>1424</v>
      </c>
    </row>
    <row r="22" spans="2:12" ht="28.5">
      <c r="B22" s="105">
        <f t="shared" si="0"/>
        <v>20</v>
      </c>
      <c r="C22" s="119" t="s">
        <v>1514</v>
      </c>
      <c r="D22" s="120">
        <v>45714</v>
      </c>
      <c r="E22" s="107" t="s">
        <v>22</v>
      </c>
      <c r="F22" s="106" t="s">
        <v>35</v>
      </c>
      <c r="G22" s="106" t="s">
        <v>35</v>
      </c>
      <c r="H22" s="108" t="s">
        <v>1515</v>
      </c>
      <c r="I22" s="109" t="s">
        <v>1440</v>
      </c>
      <c r="J22" s="121" t="s">
        <v>1516</v>
      </c>
      <c r="K22" s="123">
        <v>495.44</v>
      </c>
      <c r="L22" s="35" t="s">
        <v>1430</v>
      </c>
    </row>
    <row r="23" spans="2:12" ht="28.5">
      <c r="B23" s="105">
        <f t="shared" si="0"/>
        <v>21</v>
      </c>
      <c r="C23" s="119" t="s">
        <v>1517</v>
      </c>
      <c r="D23" s="120">
        <v>45714</v>
      </c>
      <c r="E23" s="107" t="s">
        <v>22</v>
      </c>
      <c r="F23" s="106" t="s">
        <v>35</v>
      </c>
      <c r="G23" s="106" t="s">
        <v>35</v>
      </c>
      <c r="H23" s="108" t="s">
        <v>1518</v>
      </c>
      <c r="I23" s="109" t="s">
        <v>1519</v>
      </c>
      <c r="J23" s="121" t="s">
        <v>1520</v>
      </c>
      <c r="K23" s="123">
        <v>950.14</v>
      </c>
      <c r="L23" s="35" t="s">
        <v>1428</v>
      </c>
    </row>
    <row r="24" spans="2:12" ht="28.5">
      <c r="B24" s="105">
        <f t="shared" si="0"/>
        <v>22</v>
      </c>
      <c r="C24" s="119" t="s">
        <v>1521</v>
      </c>
      <c r="D24" s="120">
        <v>45721</v>
      </c>
      <c r="E24" s="107" t="s">
        <v>20</v>
      </c>
      <c r="F24" s="106" t="s">
        <v>35</v>
      </c>
      <c r="G24" s="1258" t="s">
        <v>35</v>
      </c>
      <c r="H24" s="108" t="s">
        <v>1522</v>
      </c>
      <c r="I24" s="109" t="s">
        <v>1425</v>
      </c>
      <c r="J24" s="121" t="s">
        <v>1523</v>
      </c>
      <c r="K24" s="123">
        <v>630.28</v>
      </c>
      <c r="L24" s="35" t="s">
        <v>1426</v>
      </c>
    </row>
    <row r="25" spans="2:12" ht="28.5">
      <c r="B25" s="105">
        <f t="shared" si="0"/>
        <v>23</v>
      </c>
      <c r="C25" s="119" t="s">
        <v>1524</v>
      </c>
      <c r="D25" s="120">
        <v>45721</v>
      </c>
      <c r="E25" s="107" t="s">
        <v>20</v>
      </c>
      <c r="F25" s="127" t="s">
        <v>35</v>
      </c>
      <c r="G25" s="313" t="s">
        <v>35</v>
      </c>
      <c r="H25" s="110" t="s">
        <v>1525</v>
      </c>
      <c r="I25" s="109" t="s">
        <v>1425</v>
      </c>
      <c r="J25" s="121" t="s">
        <v>1526</v>
      </c>
      <c r="K25" s="123">
        <v>929.04</v>
      </c>
      <c r="L25" s="35" t="s">
        <v>1446</v>
      </c>
    </row>
    <row r="26" spans="2:12" ht="15">
      <c r="B26" s="105">
        <f t="shared" si="0"/>
        <v>24</v>
      </c>
      <c r="C26" s="119" t="s">
        <v>1527</v>
      </c>
      <c r="D26" s="120">
        <v>45719</v>
      </c>
      <c r="E26" s="107" t="s">
        <v>22</v>
      </c>
      <c r="F26" s="1259" t="s">
        <v>35</v>
      </c>
      <c r="G26" s="1259" t="s">
        <v>35</v>
      </c>
      <c r="H26" s="108" t="s">
        <v>1528</v>
      </c>
      <c r="I26" s="109" t="s">
        <v>1529</v>
      </c>
      <c r="J26" s="121" t="s">
        <v>1530</v>
      </c>
      <c r="K26" s="123">
        <v>2568</v>
      </c>
      <c r="L26" s="35" t="s">
        <v>1423</v>
      </c>
    </row>
    <row r="27" spans="2:12" ht="28.5">
      <c r="B27" s="105">
        <f t="shared" si="0"/>
        <v>25</v>
      </c>
      <c r="C27" s="119" t="s">
        <v>1531</v>
      </c>
      <c r="D27" s="120">
        <v>45713</v>
      </c>
      <c r="E27" s="107" t="s">
        <v>2</v>
      </c>
      <c r="F27" s="106" t="s">
        <v>35</v>
      </c>
      <c r="G27" s="106" t="s">
        <v>35</v>
      </c>
      <c r="H27" s="1260" t="s">
        <v>1532</v>
      </c>
      <c r="I27" s="109" t="s">
        <v>1533</v>
      </c>
      <c r="J27" s="121" t="s">
        <v>1534</v>
      </c>
      <c r="K27" s="123">
        <v>1532.29</v>
      </c>
      <c r="L27" s="35" t="s">
        <v>1423</v>
      </c>
    </row>
    <row r="28" spans="2:12" ht="15">
      <c r="B28" s="105">
        <f t="shared" si="0"/>
        <v>26</v>
      </c>
      <c r="C28" s="119" t="s">
        <v>1535</v>
      </c>
      <c r="D28" s="120">
        <v>45726</v>
      </c>
      <c r="E28" s="107" t="s">
        <v>26</v>
      </c>
      <c r="F28" s="106" t="s">
        <v>35</v>
      </c>
      <c r="G28" s="106" t="s">
        <v>35</v>
      </c>
      <c r="H28" s="108" t="s">
        <v>1536</v>
      </c>
      <c r="I28" s="110" t="s">
        <v>1427</v>
      </c>
      <c r="J28" s="121" t="s">
        <v>1537</v>
      </c>
      <c r="K28" s="123">
        <v>959.42</v>
      </c>
      <c r="L28" s="35" t="s">
        <v>1446</v>
      </c>
    </row>
    <row r="29" spans="2:12" ht="28.5">
      <c r="B29" s="105">
        <f t="shared" si="0"/>
        <v>27</v>
      </c>
      <c r="C29" s="119" t="s">
        <v>1538</v>
      </c>
      <c r="D29" s="120">
        <v>45727</v>
      </c>
      <c r="E29" s="107" t="s">
        <v>22</v>
      </c>
      <c r="F29" s="106" t="s">
        <v>35</v>
      </c>
      <c r="G29" s="106" t="s">
        <v>35</v>
      </c>
      <c r="H29" s="108" t="s">
        <v>1539</v>
      </c>
      <c r="I29" s="1261" t="s">
        <v>1463</v>
      </c>
      <c r="J29" s="592" t="s">
        <v>1540</v>
      </c>
      <c r="K29" s="124">
        <v>7349.34</v>
      </c>
      <c r="L29" s="35" t="s">
        <v>1446</v>
      </c>
    </row>
    <row r="30" spans="2:12" ht="28.5">
      <c r="B30" s="105">
        <f t="shared" si="0"/>
        <v>28</v>
      </c>
      <c r="C30" s="119" t="s">
        <v>1541</v>
      </c>
      <c r="D30" s="120">
        <v>45729</v>
      </c>
      <c r="E30" s="107" t="s">
        <v>12</v>
      </c>
      <c r="F30" s="106" t="s">
        <v>35</v>
      </c>
      <c r="G30" s="106" t="s">
        <v>35</v>
      </c>
      <c r="H30" s="108" t="s">
        <v>1542</v>
      </c>
      <c r="I30" s="1261" t="s">
        <v>1543</v>
      </c>
      <c r="J30" s="1262" t="s">
        <v>1544</v>
      </c>
      <c r="K30" s="123">
        <v>1263.08</v>
      </c>
      <c r="L30" s="35" t="s">
        <v>1446</v>
      </c>
    </row>
    <row r="31" spans="2:12" ht="15">
      <c r="B31" s="105">
        <f t="shared" si="0"/>
        <v>29</v>
      </c>
      <c r="C31" s="119" t="s">
        <v>1545</v>
      </c>
      <c r="D31" s="120">
        <v>45846</v>
      </c>
      <c r="E31" s="107" t="s">
        <v>12</v>
      </c>
      <c r="F31" s="106" t="s">
        <v>35</v>
      </c>
      <c r="G31" s="106" t="s">
        <v>35</v>
      </c>
      <c r="H31" s="108" t="s">
        <v>1546</v>
      </c>
      <c r="I31" s="1261" t="s">
        <v>1427</v>
      </c>
      <c r="J31" s="361" t="s">
        <v>1547</v>
      </c>
      <c r="K31" s="123">
        <v>1566.69</v>
      </c>
      <c r="L31" s="35" t="s">
        <v>1446</v>
      </c>
    </row>
    <row r="32" spans="2:12" ht="15">
      <c r="B32" s="105">
        <f t="shared" si="0"/>
        <v>30</v>
      </c>
      <c r="C32" s="119" t="s">
        <v>1548</v>
      </c>
      <c r="D32" s="120">
        <v>45729</v>
      </c>
      <c r="E32" s="107" t="s">
        <v>20</v>
      </c>
      <c r="F32" s="106" t="s">
        <v>35</v>
      </c>
      <c r="G32" s="106" t="s">
        <v>35</v>
      </c>
      <c r="H32" s="108" t="s">
        <v>1549</v>
      </c>
      <c r="I32" s="109" t="s">
        <v>1550</v>
      </c>
      <c r="J32" s="121" t="s">
        <v>1551</v>
      </c>
      <c r="K32" s="123">
        <v>359.93</v>
      </c>
      <c r="L32" s="35" t="s">
        <v>1446</v>
      </c>
    </row>
    <row r="33" spans="2:12" ht="42.75">
      <c r="B33" s="105">
        <f t="shared" si="0"/>
        <v>31</v>
      </c>
      <c r="C33" s="119" t="s">
        <v>1552</v>
      </c>
      <c r="D33" s="120">
        <v>45740</v>
      </c>
      <c r="E33" s="107" t="s">
        <v>28</v>
      </c>
      <c r="F33" s="106" t="s">
        <v>35</v>
      </c>
      <c r="G33" s="106" t="s">
        <v>35</v>
      </c>
      <c r="H33" s="108" t="s">
        <v>1553</v>
      </c>
      <c r="I33" s="109" t="s">
        <v>1436</v>
      </c>
      <c r="J33" s="121" t="s">
        <v>1554</v>
      </c>
      <c r="K33" s="123">
        <f>300*1.07</f>
        <v>321</v>
      </c>
      <c r="L33" s="35" t="s">
        <v>1555</v>
      </c>
    </row>
    <row r="34" spans="2:12" ht="28.5">
      <c r="B34" s="105">
        <f t="shared" si="0"/>
        <v>32</v>
      </c>
      <c r="C34" s="119" t="s">
        <v>1556</v>
      </c>
      <c r="D34" s="120">
        <v>45740</v>
      </c>
      <c r="E34" s="107" t="s">
        <v>28</v>
      </c>
      <c r="F34" s="106" t="s">
        <v>35</v>
      </c>
      <c r="G34" s="106" t="s">
        <v>35</v>
      </c>
      <c r="H34" s="108" t="s">
        <v>1557</v>
      </c>
      <c r="I34" s="603" t="s">
        <v>1558</v>
      </c>
      <c r="J34" s="121" t="s">
        <v>1559</v>
      </c>
      <c r="K34" s="123">
        <v>1800</v>
      </c>
      <c r="L34" s="35" t="s">
        <v>1423</v>
      </c>
    </row>
    <row r="35" spans="2:12" ht="28.5">
      <c r="B35" s="105">
        <f t="shared" si="0"/>
        <v>33</v>
      </c>
      <c r="C35" s="119" t="s">
        <v>1560</v>
      </c>
      <c r="D35" s="120">
        <v>45740</v>
      </c>
      <c r="E35" s="106" t="s">
        <v>28</v>
      </c>
      <c r="F35" s="106" t="s">
        <v>35</v>
      </c>
      <c r="G35" s="106" t="s">
        <v>35</v>
      </c>
      <c r="H35" s="108" t="s">
        <v>1561</v>
      </c>
      <c r="I35" s="1261" t="s">
        <v>1562</v>
      </c>
      <c r="J35" s="121" t="s">
        <v>1563</v>
      </c>
      <c r="K35" s="314">
        <v>35045.599999999999</v>
      </c>
      <c r="L35" s="35" t="s">
        <v>1446</v>
      </c>
    </row>
    <row r="36" spans="2:12" ht="28.5">
      <c r="B36" s="105">
        <f t="shared" si="0"/>
        <v>34</v>
      </c>
      <c r="C36" s="119" t="s">
        <v>1564</v>
      </c>
      <c r="D36" s="120">
        <v>45750</v>
      </c>
      <c r="E36" s="106" t="s">
        <v>26</v>
      </c>
      <c r="F36" s="106" t="s">
        <v>35</v>
      </c>
      <c r="G36" s="106" t="s">
        <v>35</v>
      </c>
      <c r="H36" s="1260" t="s">
        <v>1565</v>
      </c>
      <c r="I36" s="109" t="s">
        <v>1566</v>
      </c>
      <c r="J36" s="1262" t="s">
        <v>1567</v>
      </c>
      <c r="K36" s="123">
        <v>599.20000000000005</v>
      </c>
      <c r="L36" s="35" t="s">
        <v>1426</v>
      </c>
    </row>
    <row r="37" spans="2:12" ht="15">
      <c r="B37" s="105">
        <f t="shared" si="0"/>
        <v>35</v>
      </c>
      <c r="C37" s="119" t="s">
        <v>1568</v>
      </c>
      <c r="D37" s="120">
        <v>45791</v>
      </c>
      <c r="E37" s="106" t="s">
        <v>22</v>
      </c>
      <c r="F37" s="106" t="s">
        <v>35</v>
      </c>
      <c r="G37" s="106" t="s">
        <v>35</v>
      </c>
      <c r="H37" s="110" t="s">
        <v>1569</v>
      </c>
      <c r="I37" s="109" t="s">
        <v>1467</v>
      </c>
      <c r="J37" s="122" t="s">
        <v>1570</v>
      </c>
      <c r="K37" s="123">
        <v>250</v>
      </c>
      <c r="L37" s="35" t="s">
        <v>1446</v>
      </c>
    </row>
    <row r="38" spans="2:12" ht="15">
      <c r="B38" s="105">
        <f t="shared" si="0"/>
        <v>36</v>
      </c>
      <c r="C38" s="119" t="s">
        <v>1571</v>
      </c>
      <c r="D38" s="120">
        <v>45749</v>
      </c>
      <c r="E38" s="106" t="s">
        <v>10</v>
      </c>
      <c r="F38" s="106" t="s">
        <v>35</v>
      </c>
      <c r="G38" s="106" t="s">
        <v>35</v>
      </c>
      <c r="H38" s="108" t="s">
        <v>1572</v>
      </c>
      <c r="I38" s="109" t="s">
        <v>1432</v>
      </c>
      <c r="J38" s="122" t="s">
        <v>1573</v>
      </c>
      <c r="K38" s="123">
        <v>738.3</v>
      </c>
      <c r="L38" s="35" t="s">
        <v>1426</v>
      </c>
    </row>
    <row r="39" spans="2:12" ht="28.5">
      <c r="B39" s="105">
        <f t="shared" si="0"/>
        <v>37</v>
      </c>
      <c r="C39" s="119" t="s">
        <v>1574</v>
      </c>
      <c r="D39" s="120">
        <v>45749</v>
      </c>
      <c r="E39" s="106" t="s">
        <v>2</v>
      </c>
      <c r="F39" s="106" t="s">
        <v>35</v>
      </c>
      <c r="G39" s="106" t="s">
        <v>35</v>
      </c>
      <c r="H39" s="108" t="s">
        <v>1575</v>
      </c>
      <c r="I39" s="109" t="s">
        <v>1576</v>
      </c>
      <c r="J39" s="122" t="s">
        <v>1577</v>
      </c>
      <c r="K39" s="124">
        <v>3081.6</v>
      </c>
      <c r="L39" s="35" t="s">
        <v>1423</v>
      </c>
    </row>
    <row r="40" spans="2:12" ht="28.5">
      <c r="B40" s="105">
        <f t="shared" si="0"/>
        <v>38</v>
      </c>
      <c r="C40" s="119" t="s">
        <v>1578</v>
      </c>
      <c r="D40" s="120">
        <v>45751</v>
      </c>
      <c r="E40" s="106" t="s">
        <v>4</v>
      </c>
      <c r="F40" s="106" t="s">
        <v>35</v>
      </c>
      <c r="G40" s="106" t="s">
        <v>35</v>
      </c>
      <c r="H40" s="108" t="s">
        <v>1579</v>
      </c>
      <c r="I40" s="109" t="s">
        <v>1437</v>
      </c>
      <c r="J40" s="121" t="s">
        <v>1580</v>
      </c>
      <c r="K40" s="123">
        <v>3284.5</v>
      </c>
      <c r="L40" s="35" t="s">
        <v>1423</v>
      </c>
    </row>
    <row r="41" spans="2:12" ht="28.5">
      <c r="B41" s="105">
        <f t="shared" si="0"/>
        <v>39</v>
      </c>
      <c r="C41" s="119" t="s">
        <v>1581</v>
      </c>
      <c r="D41" s="120">
        <v>45755</v>
      </c>
      <c r="E41" s="106" t="s">
        <v>2</v>
      </c>
      <c r="F41" s="106" t="s">
        <v>35</v>
      </c>
      <c r="G41" s="106" t="s">
        <v>35</v>
      </c>
      <c r="H41" s="108" t="s">
        <v>1582</v>
      </c>
      <c r="I41" s="603" t="s">
        <v>1583</v>
      </c>
      <c r="J41" s="122" t="s">
        <v>1584</v>
      </c>
      <c r="K41" s="123">
        <v>210.59</v>
      </c>
      <c r="L41" s="35" t="s">
        <v>1423</v>
      </c>
    </row>
    <row r="42" spans="2:12" ht="15">
      <c r="B42" s="105">
        <f t="shared" si="0"/>
        <v>40</v>
      </c>
      <c r="C42" s="119" t="s">
        <v>1585</v>
      </c>
      <c r="D42" s="120">
        <v>45757</v>
      </c>
      <c r="E42" s="106" t="s">
        <v>20</v>
      </c>
      <c r="F42" s="106" t="s">
        <v>35</v>
      </c>
      <c r="G42" s="106" t="s">
        <v>35</v>
      </c>
      <c r="H42" s="108" t="s">
        <v>1586</v>
      </c>
      <c r="I42" s="1263" t="s">
        <v>1501</v>
      </c>
      <c r="J42" s="122" t="s">
        <v>1587</v>
      </c>
      <c r="K42" s="123">
        <v>432.6</v>
      </c>
      <c r="L42" s="35" t="s">
        <v>1446</v>
      </c>
    </row>
    <row r="43" spans="2:12" ht="15">
      <c r="B43" s="105">
        <f t="shared" si="0"/>
        <v>41</v>
      </c>
      <c r="C43" s="119" t="s">
        <v>1588</v>
      </c>
      <c r="D43" s="120">
        <v>45758</v>
      </c>
      <c r="E43" s="106" t="s">
        <v>20</v>
      </c>
      <c r="F43" s="106" t="s">
        <v>35</v>
      </c>
      <c r="G43" s="106" t="s">
        <v>35</v>
      </c>
      <c r="H43" s="108" t="s">
        <v>1589</v>
      </c>
      <c r="I43" s="109" t="s">
        <v>1590</v>
      </c>
      <c r="J43" s="122" t="s">
        <v>1591</v>
      </c>
      <c r="K43" s="123">
        <v>59</v>
      </c>
      <c r="L43" s="35" t="s">
        <v>1446</v>
      </c>
    </row>
    <row r="44" spans="2:12" ht="15">
      <c r="B44" s="105">
        <f t="shared" si="0"/>
        <v>42</v>
      </c>
      <c r="C44" s="119" t="s">
        <v>1592</v>
      </c>
      <c r="D44" s="120">
        <v>45768</v>
      </c>
      <c r="E44" s="106" t="s">
        <v>10</v>
      </c>
      <c r="F44" s="106" t="s">
        <v>35</v>
      </c>
      <c r="G44" s="106" t="s">
        <v>35</v>
      </c>
      <c r="H44" s="108" t="s">
        <v>1593</v>
      </c>
      <c r="I44" s="109" t="s">
        <v>1432</v>
      </c>
      <c r="J44" s="122" t="s">
        <v>1594</v>
      </c>
      <c r="K44" s="593">
        <v>755.42</v>
      </c>
      <c r="L44" s="35" t="s">
        <v>1426</v>
      </c>
    </row>
    <row r="45" spans="2:12" ht="15">
      <c r="B45" s="105">
        <f t="shared" si="0"/>
        <v>43</v>
      </c>
      <c r="C45" s="119" t="s">
        <v>1595</v>
      </c>
      <c r="D45" s="120">
        <v>45791</v>
      </c>
      <c r="E45" s="106" t="s">
        <v>22</v>
      </c>
      <c r="F45" s="106" t="s">
        <v>35</v>
      </c>
      <c r="G45" s="106" t="s">
        <v>35</v>
      </c>
      <c r="H45" s="108" t="s">
        <v>1596</v>
      </c>
      <c r="I45" s="109" t="s">
        <v>1467</v>
      </c>
      <c r="J45" s="122" t="s">
        <v>1597</v>
      </c>
      <c r="K45" s="123">
        <v>660</v>
      </c>
      <c r="L45" s="35" t="s">
        <v>1426</v>
      </c>
    </row>
    <row r="46" spans="2:12" ht="28.5">
      <c r="B46" s="105">
        <f t="shared" si="0"/>
        <v>44</v>
      </c>
      <c r="C46" s="119" t="s">
        <v>1598</v>
      </c>
      <c r="D46" s="120">
        <v>45768</v>
      </c>
      <c r="E46" s="106" t="s">
        <v>2</v>
      </c>
      <c r="F46" s="106" t="s">
        <v>35</v>
      </c>
      <c r="G46" s="106" t="s">
        <v>35</v>
      </c>
      <c r="H46" s="108" t="s">
        <v>1599</v>
      </c>
      <c r="I46" s="109" t="s">
        <v>1441</v>
      </c>
      <c r="J46" s="122" t="s">
        <v>1600</v>
      </c>
      <c r="K46" s="123">
        <v>1429.34</v>
      </c>
      <c r="L46" s="35" t="s">
        <v>1423</v>
      </c>
    </row>
    <row r="47" spans="2:12" ht="15">
      <c r="B47" s="105">
        <f t="shared" si="0"/>
        <v>45</v>
      </c>
      <c r="C47" s="119" t="s">
        <v>1601</v>
      </c>
      <c r="D47" s="120">
        <v>45793</v>
      </c>
      <c r="E47" s="106" t="s">
        <v>22</v>
      </c>
      <c r="F47" s="106" t="s">
        <v>35</v>
      </c>
      <c r="G47" s="106" t="s">
        <v>35</v>
      </c>
      <c r="H47" s="108" t="s">
        <v>1602</v>
      </c>
      <c r="I47" s="1261" t="s">
        <v>1603</v>
      </c>
      <c r="J47" s="122" t="s">
        <v>1604</v>
      </c>
      <c r="K47" s="123">
        <v>635</v>
      </c>
      <c r="L47" s="35" t="s">
        <v>1446</v>
      </c>
    </row>
    <row r="48" spans="2:12" ht="15">
      <c r="B48" s="105">
        <f t="shared" si="0"/>
        <v>46</v>
      </c>
      <c r="C48" s="119" t="s">
        <v>1605</v>
      </c>
      <c r="D48" s="120">
        <v>45793</v>
      </c>
      <c r="E48" s="106" t="s">
        <v>22</v>
      </c>
      <c r="F48" s="106" t="s">
        <v>35</v>
      </c>
      <c r="G48" s="106" t="s">
        <v>35</v>
      </c>
      <c r="H48" s="108" t="s">
        <v>1606</v>
      </c>
      <c r="I48" s="109" t="s">
        <v>1603</v>
      </c>
      <c r="J48" s="1264" t="s">
        <v>1607</v>
      </c>
      <c r="K48" s="123">
        <v>454.5</v>
      </c>
      <c r="L48" s="35" t="s">
        <v>1424</v>
      </c>
    </row>
    <row r="49" spans="2:12" ht="15">
      <c r="B49" s="105">
        <f t="shared" si="0"/>
        <v>47</v>
      </c>
      <c r="C49" s="119" t="s">
        <v>1608</v>
      </c>
      <c r="D49" s="120">
        <v>45791</v>
      </c>
      <c r="E49" s="106" t="s">
        <v>22</v>
      </c>
      <c r="F49" s="106" t="s">
        <v>35</v>
      </c>
      <c r="G49" s="106" t="s">
        <v>35</v>
      </c>
      <c r="H49" s="108" t="s">
        <v>1609</v>
      </c>
      <c r="I49" s="109" t="s">
        <v>1610</v>
      </c>
      <c r="J49" s="122" t="s">
        <v>1611</v>
      </c>
      <c r="K49" s="123">
        <v>1071.2</v>
      </c>
      <c r="L49" s="35" t="s">
        <v>1446</v>
      </c>
    </row>
    <row r="50" spans="2:12" ht="15">
      <c r="B50" s="105">
        <f t="shared" si="0"/>
        <v>48</v>
      </c>
      <c r="C50" s="119" t="s">
        <v>1612</v>
      </c>
      <c r="D50" s="120">
        <v>45784</v>
      </c>
      <c r="E50" s="106" t="s">
        <v>2</v>
      </c>
      <c r="F50" s="106" t="s">
        <v>35</v>
      </c>
      <c r="G50" s="106" t="s">
        <v>35</v>
      </c>
      <c r="H50" s="108" t="s">
        <v>1613</v>
      </c>
      <c r="I50" s="109" t="s">
        <v>1433</v>
      </c>
      <c r="J50" s="122" t="s">
        <v>1614</v>
      </c>
      <c r="K50" s="123">
        <v>1262.5999999999999</v>
      </c>
      <c r="L50" s="35" t="s">
        <v>1446</v>
      </c>
    </row>
    <row r="51" spans="2:12" ht="15">
      <c r="B51" s="105">
        <f t="shared" si="0"/>
        <v>49</v>
      </c>
      <c r="C51" s="119" t="s">
        <v>1615</v>
      </c>
      <c r="D51" s="120">
        <v>45811</v>
      </c>
      <c r="E51" s="106" t="s">
        <v>2</v>
      </c>
      <c r="F51" s="106" t="s">
        <v>35</v>
      </c>
      <c r="G51" s="106" t="s">
        <v>35</v>
      </c>
      <c r="H51" s="108" t="s">
        <v>1616</v>
      </c>
      <c r="I51" s="109" t="s">
        <v>1427</v>
      </c>
      <c r="J51" s="122" t="s">
        <v>1617</v>
      </c>
      <c r="K51" s="123">
        <v>2485.84</v>
      </c>
      <c r="L51" s="35" t="s">
        <v>1446</v>
      </c>
    </row>
    <row r="52" spans="2:12" ht="28.5">
      <c r="B52" s="105">
        <f t="shared" si="0"/>
        <v>50</v>
      </c>
      <c r="C52" s="119" t="s">
        <v>1618</v>
      </c>
      <c r="D52" s="120">
        <v>45814</v>
      </c>
      <c r="E52" s="106" t="s">
        <v>18</v>
      </c>
      <c r="F52" s="106" t="s">
        <v>35</v>
      </c>
      <c r="G52" s="106" t="s">
        <v>35</v>
      </c>
      <c r="H52" s="108" t="s">
        <v>1619</v>
      </c>
      <c r="I52" s="109" t="s">
        <v>1620</v>
      </c>
      <c r="J52" s="122" t="s">
        <v>1621</v>
      </c>
      <c r="K52" s="123">
        <v>1958.12</v>
      </c>
      <c r="L52" s="35" t="s">
        <v>1446</v>
      </c>
    </row>
    <row r="53" spans="2:12" ht="15">
      <c r="B53" s="105">
        <f t="shared" si="0"/>
        <v>51</v>
      </c>
      <c r="C53" s="119" t="s">
        <v>1622</v>
      </c>
      <c r="D53" s="120">
        <v>45819</v>
      </c>
      <c r="E53" s="106" t="s">
        <v>22</v>
      </c>
      <c r="F53" s="106" t="s">
        <v>35</v>
      </c>
      <c r="G53" s="106" t="s">
        <v>35</v>
      </c>
      <c r="H53" s="108" t="s">
        <v>1623</v>
      </c>
      <c r="I53" s="109" t="s">
        <v>1439</v>
      </c>
      <c r="J53" s="122" t="s">
        <v>1624</v>
      </c>
      <c r="K53" s="1265">
        <v>1481.95</v>
      </c>
      <c r="L53" s="35" t="s">
        <v>1426</v>
      </c>
    </row>
    <row r="54" spans="2:12" ht="28.5">
      <c r="B54" s="105">
        <f t="shared" si="0"/>
        <v>52</v>
      </c>
      <c r="C54" s="119" t="s">
        <v>1625</v>
      </c>
      <c r="D54" s="120">
        <v>45818</v>
      </c>
      <c r="E54" s="106" t="s">
        <v>2</v>
      </c>
      <c r="F54" s="106" t="s">
        <v>35</v>
      </c>
      <c r="G54" s="106" t="s">
        <v>35</v>
      </c>
      <c r="H54" s="108" t="s">
        <v>1626</v>
      </c>
      <c r="I54" s="109" t="s">
        <v>1441</v>
      </c>
      <c r="J54" s="122" t="s">
        <v>1627</v>
      </c>
      <c r="K54" s="123">
        <v>1990.16</v>
      </c>
      <c r="L54" s="35" t="s">
        <v>1423</v>
      </c>
    </row>
    <row r="55" spans="2:12" ht="28.5">
      <c r="B55" s="105">
        <f t="shared" si="0"/>
        <v>53</v>
      </c>
      <c r="C55" s="119" t="s">
        <v>1628</v>
      </c>
      <c r="D55" s="120">
        <v>45818</v>
      </c>
      <c r="E55" s="106" t="s">
        <v>10</v>
      </c>
      <c r="F55" s="106" t="s">
        <v>35</v>
      </c>
      <c r="G55" s="106" t="s">
        <v>35</v>
      </c>
      <c r="H55" s="108" t="s">
        <v>1629</v>
      </c>
      <c r="I55" s="109" t="s">
        <v>1432</v>
      </c>
      <c r="J55" s="1257" t="s">
        <v>1630</v>
      </c>
      <c r="K55" s="1265">
        <v>1970.94</v>
      </c>
      <c r="L55" s="35" t="s">
        <v>1446</v>
      </c>
    </row>
    <row r="56" spans="2:12" ht="28.5">
      <c r="B56" s="105">
        <f t="shared" si="0"/>
        <v>54</v>
      </c>
      <c r="C56" s="119" t="s">
        <v>1631</v>
      </c>
      <c r="D56" s="120">
        <v>45827</v>
      </c>
      <c r="E56" s="106" t="s">
        <v>26</v>
      </c>
      <c r="F56" s="106" t="s">
        <v>35</v>
      </c>
      <c r="G56" s="106" t="s">
        <v>35</v>
      </c>
      <c r="H56" s="108" t="s">
        <v>1632</v>
      </c>
      <c r="I56" s="109" t="s">
        <v>1633</v>
      </c>
      <c r="J56" s="1257" t="s">
        <v>1634</v>
      </c>
      <c r="K56" s="123">
        <v>2000</v>
      </c>
      <c r="L56" s="35" t="s">
        <v>1635</v>
      </c>
    </row>
    <row r="57" spans="2:12" ht="28.5">
      <c r="B57" s="105">
        <f t="shared" si="0"/>
        <v>55</v>
      </c>
      <c r="C57" s="119" t="s">
        <v>1636</v>
      </c>
      <c r="D57" s="120">
        <v>45756</v>
      </c>
      <c r="E57" s="106" t="s">
        <v>2</v>
      </c>
      <c r="F57" s="106" t="s">
        <v>35</v>
      </c>
      <c r="G57" s="106" t="s">
        <v>35</v>
      </c>
      <c r="H57" s="108" t="s">
        <v>1637</v>
      </c>
      <c r="I57" s="109" t="s">
        <v>1433</v>
      </c>
      <c r="J57" s="121" t="s">
        <v>1638</v>
      </c>
      <c r="K57" s="123">
        <v>214</v>
      </c>
      <c r="L57" s="35" t="s">
        <v>1423</v>
      </c>
    </row>
    <row r="58" spans="2:12" ht="15">
      <c r="B58" s="105">
        <f t="shared" si="0"/>
        <v>56</v>
      </c>
      <c r="C58" s="119" t="s">
        <v>1639</v>
      </c>
      <c r="D58" s="120">
        <v>45855</v>
      </c>
      <c r="E58" s="106" t="s">
        <v>26</v>
      </c>
      <c r="F58" s="106" t="s">
        <v>35</v>
      </c>
      <c r="G58" s="106" t="s">
        <v>35</v>
      </c>
      <c r="H58" s="108" t="s">
        <v>1640</v>
      </c>
      <c r="I58" s="109" t="s">
        <v>1620</v>
      </c>
      <c r="J58" s="1262" t="s">
        <v>1641</v>
      </c>
      <c r="K58" s="123">
        <v>1908.18</v>
      </c>
      <c r="L58" s="35" t="s">
        <v>1446</v>
      </c>
    </row>
    <row r="59" spans="2:12" ht="15">
      <c r="B59" s="105">
        <f t="shared" si="0"/>
        <v>57</v>
      </c>
      <c r="C59" s="119" t="s">
        <v>1642</v>
      </c>
      <c r="D59" s="120">
        <v>45848</v>
      </c>
      <c r="E59" s="106" t="s">
        <v>22</v>
      </c>
      <c r="F59" s="106" t="s">
        <v>35</v>
      </c>
      <c r="G59" s="106" t="s">
        <v>35</v>
      </c>
      <c r="H59" s="108" t="s">
        <v>1643</v>
      </c>
      <c r="I59" s="109" t="s">
        <v>1644</v>
      </c>
      <c r="J59" s="121" t="s">
        <v>1645</v>
      </c>
      <c r="K59" s="123">
        <v>731.57</v>
      </c>
      <c r="L59" s="35" t="s">
        <v>1446</v>
      </c>
    </row>
    <row r="60" spans="2:12" ht="15">
      <c r="B60" s="105">
        <f t="shared" si="0"/>
        <v>58</v>
      </c>
      <c r="C60" s="119" t="s">
        <v>1646</v>
      </c>
      <c r="D60" s="120">
        <v>45848</v>
      </c>
      <c r="E60" s="106" t="s">
        <v>12</v>
      </c>
      <c r="F60" s="106" t="s">
        <v>35</v>
      </c>
      <c r="G60" s="106" t="s">
        <v>35</v>
      </c>
      <c r="H60" s="108" t="s">
        <v>1647</v>
      </c>
      <c r="I60" s="109" t="s">
        <v>1648</v>
      </c>
      <c r="J60" s="1262" t="s">
        <v>1649</v>
      </c>
      <c r="K60" s="123">
        <v>452.02</v>
      </c>
      <c r="L60" s="35" t="s">
        <v>1426</v>
      </c>
    </row>
    <row r="61" spans="2:12" ht="15">
      <c r="B61" s="105">
        <f t="shared" si="0"/>
        <v>59</v>
      </c>
      <c r="C61" s="119" t="s">
        <v>1650</v>
      </c>
      <c r="D61" s="120">
        <v>45856</v>
      </c>
      <c r="E61" s="106" t="s">
        <v>26</v>
      </c>
      <c r="F61" s="106" t="s">
        <v>35</v>
      </c>
      <c r="G61" s="106" t="s">
        <v>35</v>
      </c>
      <c r="H61" s="108" t="s">
        <v>1651</v>
      </c>
      <c r="I61" s="109" t="s">
        <v>1620</v>
      </c>
      <c r="J61" s="1262" t="s">
        <v>1652</v>
      </c>
      <c r="K61" s="123">
        <v>1109.78</v>
      </c>
      <c r="L61" s="35" t="s">
        <v>1426</v>
      </c>
    </row>
    <row r="62" spans="2:12" ht="28.5">
      <c r="B62" s="105">
        <f t="shared" si="0"/>
        <v>60</v>
      </c>
      <c r="C62" s="119" t="s">
        <v>1653</v>
      </c>
      <c r="D62" s="120">
        <v>45841</v>
      </c>
      <c r="E62" s="106" t="s">
        <v>28</v>
      </c>
      <c r="F62" s="106" t="s">
        <v>35</v>
      </c>
      <c r="G62" s="106" t="s">
        <v>35</v>
      </c>
      <c r="H62" s="108" t="s">
        <v>1654</v>
      </c>
      <c r="I62" s="109" t="s">
        <v>1655</v>
      </c>
      <c r="J62" s="121" t="s">
        <v>1656</v>
      </c>
      <c r="K62" s="123">
        <v>5868</v>
      </c>
      <c r="L62" s="35" t="s">
        <v>1431</v>
      </c>
    </row>
    <row r="63" spans="2:12" ht="15">
      <c r="B63" s="105">
        <f t="shared" si="0"/>
        <v>61</v>
      </c>
      <c r="C63" s="119" t="s">
        <v>1657</v>
      </c>
      <c r="D63" s="120">
        <v>45867</v>
      </c>
      <c r="E63" s="106" t="s">
        <v>4</v>
      </c>
      <c r="F63" s="106" t="s">
        <v>35</v>
      </c>
      <c r="G63" s="106" t="s">
        <v>35</v>
      </c>
      <c r="H63" s="108" t="s">
        <v>1658</v>
      </c>
      <c r="I63" s="109" t="s">
        <v>1509</v>
      </c>
      <c r="J63" s="1262" t="s">
        <v>1659</v>
      </c>
      <c r="K63" s="123">
        <v>1300</v>
      </c>
      <c r="L63" s="35" t="s">
        <v>1423</v>
      </c>
    </row>
    <row r="64" spans="2:12" ht="15">
      <c r="B64" s="105">
        <f t="shared" si="0"/>
        <v>62</v>
      </c>
      <c r="C64" s="119" t="s">
        <v>1660</v>
      </c>
      <c r="D64" s="120">
        <v>45882</v>
      </c>
      <c r="E64" s="106" t="s">
        <v>4</v>
      </c>
      <c r="F64" s="106" t="s">
        <v>35</v>
      </c>
      <c r="G64" s="106" t="s">
        <v>35</v>
      </c>
      <c r="H64" s="108" t="s">
        <v>1661</v>
      </c>
      <c r="I64" s="109" t="s">
        <v>1662</v>
      </c>
      <c r="J64" s="121" t="s">
        <v>1663</v>
      </c>
      <c r="K64" s="123">
        <v>8790.65</v>
      </c>
      <c r="L64" s="35" t="s">
        <v>1426</v>
      </c>
    </row>
    <row r="65" spans="2:12" ht="15">
      <c r="B65" s="105">
        <f t="shared" si="0"/>
        <v>63</v>
      </c>
      <c r="C65" s="119" t="s">
        <v>1664</v>
      </c>
      <c r="D65" s="120">
        <v>45896</v>
      </c>
      <c r="E65" s="106" t="s">
        <v>20</v>
      </c>
      <c r="F65" s="106" t="s">
        <v>35</v>
      </c>
      <c r="G65" s="106" t="s">
        <v>35</v>
      </c>
      <c r="H65" s="108" t="s">
        <v>1665</v>
      </c>
      <c r="I65" s="109" t="s">
        <v>1666</v>
      </c>
      <c r="J65" s="1262" t="s">
        <v>1667</v>
      </c>
      <c r="K65" s="123">
        <v>1225.46</v>
      </c>
      <c r="L65" s="35" t="s">
        <v>1426</v>
      </c>
    </row>
    <row r="66" spans="2:12" ht="15">
      <c r="B66" s="105">
        <f t="shared" si="0"/>
        <v>64</v>
      </c>
      <c r="C66" s="119" t="s">
        <v>1668</v>
      </c>
      <c r="D66" s="120">
        <v>45896</v>
      </c>
      <c r="E66" s="106" t="s">
        <v>20</v>
      </c>
      <c r="F66" s="106" t="s">
        <v>35</v>
      </c>
      <c r="G66" s="106" t="s">
        <v>35</v>
      </c>
      <c r="H66" s="108" t="s">
        <v>1669</v>
      </c>
      <c r="I66" s="109" t="s">
        <v>1666</v>
      </c>
      <c r="J66" s="121" t="s">
        <v>1670</v>
      </c>
      <c r="K66" s="123">
        <v>8089.46</v>
      </c>
      <c r="L66" s="35" t="s">
        <v>1423</v>
      </c>
    </row>
    <row r="67" spans="2:12" ht="15">
      <c r="B67" s="105">
        <f t="shared" si="0"/>
        <v>65</v>
      </c>
      <c r="C67" s="119" t="s">
        <v>1671</v>
      </c>
      <c r="D67" s="120">
        <v>45896</v>
      </c>
      <c r="E67" s="106" t="s">
        <v>20</v>
      </c>
      <c r="F67" s="106" t="s">
        <v>35</v>
      </c>
      <c r="G67" s="106" t="s">
        <v>35</v>
      </c>
      <c r="H67" s="108" t="s">
        <v>1672</v>
      </c>
      <c r="I67" s="109" t="s">
        <v>1666</v>
      </c>
      <c r="J67" s="1262" t="s">
        <v>1673</v>
      </c>
      <c r="K67" s="123">
        <v>7991.36</v>
      </c>
      <c r="L67" s="35" t="s">
        <v>1446</v>
      </c>
    </row>
    <row r="68" spans="2:12" ht="15">
      <c r="B68" s="105">
        <f t="shared" si="0"/>
        <v>66</v>
      </c>
      <c r="C68" s="119" t="s">
        <v>1674</v>
      </c>
      <c r="D68" s="120">
        <v>45896</v>
      </c>
      <c r="E68" s="106" t="s">
        <v>20</v>
      </c>
      <c r="F68" s="106" t="s">
        <v>35</v>
      </c>
      <c r="G68" s="106" t="s">
        <v>35</v>
      </c>
      <c r="H68" s="108" t="s">
        <v>1429</v>
      </c>
      <c r="I68" s="109" t="s">
        <v>1666</v>
      </c>
      <c r="J68" s="1262" t="s">
        <v>1675</v>
      </c>
      <c r="K68" s="123">
        <v>1726.98</v>
      </c>
      <c r="L68" s="35" t="s">
        <v>1423</v>
      </c>
    </row>
    <row r="69" spans="2:12" ht="15">
      <c r="B69" s="105">
        <f t="shared" ref="B69:B90" si="1">+B68+1</f>
        <v>67</v>
      </c>
      <c r="C69" s="119" t="s">
        <v>1676</v>
      </c>
      <c r="D69" s="120">
        <v>45925</v>
      </c>
      <c r="E69" s="106" t="s">
        <v>10</v>
      </c>
      <c r="F69" s="106" t="s">
        <v>35</v>
      </c>
      <c r="G69" s="106" t="s">
        <v>35</v>
      </c>
      <c r="H69" s="108" t="s">
        <v>1677</v>
      </c>
      <c r="I69" s="109" t="s">
        <v>1678</v>
      </c>
      <c r="J69" s="121" t="s">
        <v>1679</v>
      </c>
      <c r="K69" s="123">
        <v>399.99</v>
      </c>
      <c r="L69" s="35" t="s">
        <v>1446</v>
      </c>
    </row>
    <row r="70" spans="2:12" ht="15">
      <c r="B70" s="105">
        <f t="shared" si="1"/>
        <v>68</v>
      </c>
      <c r="C70" s="119" t="s">
        <v>1680</v>
      </c>
      <c r="D70" s="120">
        <v>45945</v>
      </c>
      <c r="E70" s="106" t="s">
        <v>4</v>
      </c>
      <c r="F70" s="106" t="s">
        <v>35</v>
      </c>
      <c r="G70" s="106" t="s">
        <v>35</v>
      </c>
      <c r="H70" s="108" t="s">
        <v>1681</v>
      </c>
      <c r="I70" s="109" t="s">
        <v>1682</v>
      </c>
      <c r="J70" s="1262" t="s">
        <v>1683</v>
      </c>
      <c r="K70" s="123">
        <v>1183.95</v>
      </c>
      <c r="L70" s="35" t="s">
        <v>1446</v>
      </c>
    </row>
    <row r="71" spans="2:12" ht="15">
      <c r="B71" s="105">
        <f t="shared" si="1"/>
        <v>69</v>
      </c>
      <c r="C71" s="119" t="s">
        <v>1684</v>
      </c>
      <c r="D71" s="120">
        <v>45946</v>
      </c>
      <c r="E71" s="106" t="s">
        <v>22</v>
      </c>
      <c r="F71" s="106" t="s">
        <v>35</v>
      </c>
      <c r="G71" s="106" t="s">
        <v>35</v>
      </c>
      <c r="H71" s="108" t="s">
        <v>1685</v>
      </c>
      <c r="I71" s="109" t="s">
        <v>1686</v>
      </c>
      <c r="J71" s="1262" t="s">
        <v>1687</v>
      </c>
      <c r="K71" s="123">
        <v>385.2</v>
      </c>
      <c r="L71" s="35" t="s">
        <v>1423</v>
      </c>
    </row>
    <row r="72" spans="2:12" ht="15">
      <c r="B72" s="105">
        <f t="shared" si="1"/>
        <v>70</v>
      </c>
      <c r="C72" s="119" t="s">
        <v>1688</v>
      </c>
      <c r="D72" s="120">
        <v>45957</v>
      </c>
      <c r="E72" s="106" t="s">
        <v>12</v>
      </c>
      <c r="F72" s="106" t="s">
        <v>35</v>
      </c>
      <c r="G72" s="106" t="s">
        <v>35</v>
      </c>
      <c r="H72" s="108" t="s">
        <v>1689</v>
      </c>
      <c r="I72" s="109" t="s">
        <v>1690</v>
      </c>
      <c r="J72" s="1262" t="s">
        <v>1691</v>
      </c>
      <c r="K72" s="123">
        <v>1200</v>
      </c>
      <c r="L72" s="35" t="s">
        <v>1692</v>
      </c>
    </row>
    <row r="73" spans="2:12" ht="28.5">
      <c r="B73" s="105">
        <f t="shared" si="1"/>
        <v>71</v>
      </c>
      <c r="C73" s="119" t="s">
        <v>1693</v>
      </c>
      <c r="D73" s="120">
        <v>45922</v>
      </c>
      <c r="E73" s="106" t="s">
        <v>28</v>
      </c>
      <c r="F73" s="106" t="s">
        <v>35</v>
      </c>
      <c r="G73" s="106" t="s">
        <v>35</v>
      </c>
      <c r="H73" s="108" t="s">
        <v>1694</v>
      </c>
      <c r="I73" s="109" t="s">
        <v>1695</v>
      </c>
      <c r="J73" s="1262" t="s">
        <v>1696</v>
      </c>
      <c r="K73" s="123">
        <v>1800</v>
      </c>
      <c r="L73" s="35" t="s">
        <v>1431</v>
      </c>
    </row>
    <row r="74" spans="2:12" ht="28.5">
      <c r="B74" s="105">
        <f t="shared" si="1"/>
        <v>72</v>
      </c>
      <c r="C74" s="119" t="s">
        <v>1697</v>
      </c>
      <c r="D74" s="120">
        <v>45922</v>
      </c>
      <c r="E74" s="106" t="s">
        <v>28</v>
      </c>
      <c r="F74" s="106" t="s">
        <v>35</v>
      </c>
      <c r="G74" s="106" t="s">
        <v>35</v>
      </c>
      <c r="H74" s="108" t="s">
        <v>1698</v>
      </c>
      <c r="I74" s="109" t="s">
        <v>1695</v>
      </c>
      <c r="J74" s="1262" t="s">
        <v>1438</v>
      </c>
      <c r="K74" s="123">
        <v>1600</v>
      </c>
      <c r="L74" s="35" t="s">
        <v>1431</v>
      </c>
    </row>
    <row r="75" spans="2:12" ht="15">
      <c r="B75" s="105">
        <f t="shared" si="1"/>
        <v>73</v>
      </c>
      <c r="C75" s="119" t="s">
        <v>1699</v>
      </c>
      <c r="D75" s="120">
        <v>45938</v>
      </c>
      <c r="E75" s="106" t="s">
        <v>28</v>
      </c>
      <c r="F75" s="106" t="s">
        <v>35</v>
      </c>
      <c r="G75" s="106" t="s">
        <v>35</v>
      </c>
      <c r="H75" s="108" t="s">
        <v>1700</v>
      </c>
      <c r="I75" s="109" t="s">
        <v>1695</v>
      </c>
      <c r="J75" s="1262" t="s">
        <v>1701</v>
      </c>
      <c r="K75" s="123">
        <v>1284</v>
      </c>
      <c r="L75" s="35" t="s">
        <v>1431</v>
      </c>
    </row>
    <row r="76" spans="2:12" ht="15">
      <c r="B76" s="105">
        <f t="shared" si="1"/>
        <v>74</v>
      </c>
      <c r="C76" s="119" t="s">
        <v>1702</v>
      </c>
      <c r="D76" s="120">
        <v>45938</v>
      </c>
      <c r="E76" s="106" t="s">
        <v>28</v>
      </c>
      <c r="F76" s="106" t="s">
        <v>35</v>
      </c>
      <c r="G76" s="106" t="s">
        <v>35</v>
      </c>
      <c r="H76" s="108" t="s">
        <v>1703</v>
      </c>
      <c r="I76" s="109" t="s">
        <v>1695</v>
      </c>
      <c r="J76" s="1262" t="s">
        <v>1704</v>
      </c>
      <c r="K76" s="123">
        <v>1284</v>
      </c>
      <c r="L76" s="35" t="s">
        <v>1431</v>
      </c>
    </row>
    <row r="77" spans="2:12" ht="15">
      <c r="B77" s="105">
        <f t="shared" si="1"/>
        <v>75</v>
      </c>
      <c r="C77" s="119" t="s">
        <v>1705</v>
      </c>
      <c r="D77" s="120">
        <v>45911</v>
      </c>
      <c r="E77" s="106" t="s">
        <v>28</v>
      </c>
      <c r="F77" s="106" t="s">
        <v>35</v>
      </c>
      <c r="G77" s="106" t="s">
        <v>35</v>
      </c>
      <c r="H77" s="108" t="s">
        <v>1706</v>
      </c>
      <c r="I77" s="109" t="s">
        <v>1707</v>
      </c>
      <c r="J77" s="121" t="s">
        <v>1708</v>
      </c>
      <c r="K77" s="123">
        <v>6525</v>
      </c>
      <c r="L77" s="35" t="s">
        <v>1431</v>
      </c>
    </row>
    <row r="78" spans="2:12" ht="15">
      <c r="B78" s="105">
        <f t="shared" si="1"/>
        <v>76</v>
      </c>
      <c r="C78" s="119" t="s">
        <v>1709</v>
      </c>
      <c r="D78" s="120">
        <v>45953</v>
      </c>
      <c r="E78" s="106" t="s">
        <v>28</v>
      </c>
      <c r="F78" s="106" t="s">
        <v>35</v>
      </c>
      <c r="G78" s="106" t="s">
        <v>35</v>
      </c>
      <c r="H78" s="108" t="s">
        <v>1710</v>
      </c>
      <c r="I78" s="109" t="s">
        <v>1711</v>
      </c>
      <c r="J78" s="121" t="s">
        <v>1712</v>
      </c>
      <c r="K78" s="123">
        <v>6684.82</v>
      </c>
      <c r="L78" s="35"/>
    </row>
    <row r="79" spans="2:12" ht="28.5">
      <c r="B79" s="105">
        <f t="shared" si="1"/>
        <v>77</v>
      </c>
      <c r="C79" s="119" t="s">
        <v>1713</v>
      </c>
      <c r="D79" s="120">
        <v>45971</v>
      </c>
      <c r="E79" s="106" t="s">
        <v>28</v>
      </c>
      <c r="F79" s="106" t="s">
        <v>35</v>
      </c>
      <c r="G79" s="106" t="s">
        <v>35</v>
      </c>
      <c r="H79" s="108" t="s">
        <v>1714</v>
      </c>
      <c r="I79" s="109" t="s">
        <v>1715</v>
      </c>
      <c r="J79" s="121" t="s">
        <v>1716</v>
      </c>
      <c r="K79" s="123">
        <v>1451</v>
      </c>
      <c r="L79" s="35" t="s">
        <v>1431</v>
      </c>
    </row>
    <row r="80" spans="2:12" ht="15">
      <c r="B80" s="105">
        <f t="shared" si="1"/>
        <v>78</v>
      </c>
      <c r="C80" s="119" t="s">
        <v>1717</v>
      </c>
      <c r="D80" s="120">
        <v>45972</v>
      </c>
      <c r="E80" s="106" t="s">
        <v>26</v>
      </c>
      <c r="F80" s="106" t="s">
        <v>35</v>
      </c>
      <c r="G80" s="106" t="s">
        <v>35</v>
      </c>
      <c r="H80" s="108" t="s">
        <v>1718</v>
      </c>
      <c r="I80" s="109" t="s">
        <v>1719</v>
      </c>
      <c r="J80" s="121"/>
      <c r="K80" s="123">
        <v>1284</v>
      </c>
      <c r="L80" s="35"/>
    </row>
    <row r="81" spans="2:12" ht="15">
      <c r="B81" s="105">
        <f t="shared" si="1"/>
        <v>79</v>
      </c>
      <c r="C81" s="119" t="s">
        <v>1720</v>
      </c>
      <c r="D81" s="120">
        <v>45989</v>
      </c>
      <c r="E81" s="106" t="s">
        <v>14</v>
      </c>
      <c r="F81" s="106" t="s">
        <v>35</v>
      </c>
      <c r="G81" s="106" t="s">
        <v>35</v>
      </c>
      <c r="H81" s="108" t="s">
        <v>1721</v>
      </c>
      <c r="I81" s="109" t="s">
        <v>1722</v>
      </c>
      <c r="J81" s="121" t="s">
        <v>1723</v>
      </c>
      <c r="K81" s="123">
        <v>824</v>
      </c>
      <c r="L81" s="35" t="s">
        <v>1423</v>
      </c>
    </row>
    <row r="82" spans="2:12" ht="15">
      <c r="B82" s="105">
        <f t="shared" si="1"/>
        <v>80</v>
      </c>
      <c r="C82" s="119" t="s">
        <v>1724</v>
      </c>
      <c r="D82" s="120">
        <v>45996</v>
      </c>
      <c r="E82" s="106" t="s">
        <v>2</v>
      </c>
      <c r="F82" s="106" t="s">
        <v>35</v>
      </c>
      <c r="G82" s="106" t="s">
        <v>35</v>
      </c>
      <c r="H82" s="108" t="s">
        <v>1725</v>
      </c>
      <c r="I82" s="109" t="s">
        <v>1726</v>
      </c>
      <c r="J82" s="1262" t="s">
        <v>1727</v>
      </c>
      <c r="K82" s="123">
        <v>2169.96</v>
      </c>
      <c r="L82" s="35" t="s">
        <v>1426</v>
      </c>
    </row>
    <row r="83" spans="2:12" ht="15">
      <c r="B83" s="105">
        <f t="shared" si="1"/>
        <v>81</v>
      </c>
      <c r="C83" s="119" t="s">
        <v>1728</v>
      </c>
      <c r="D83" s="120">
        <v>45996</v>
      </c>
      <c r="E83" s="106" t="s">
        <v>2</v>
      </c>
      <c r="F83" s="106" t="s">
        <v>35</v>
      </c>
      <c r="G83" s="106" t="s">
        <v>35</v>
      </c>
      <c r="H83" s="108" t="s">
        <v>1729</v>
      </c>
      <c r="I83" s="109" t="s">
        <v>1730</v>
      </c>
      <c r="J83" s="1262" t="s">
        <v>1731</v>
      </c>
      <c r="K83" s="123">
        <v>1940.4</v>
      </c>
      <c r="L83" s="35" t="s">
        <v>1423</v>
      </c>
    </row>
    <row r="84" spans="2:12" ht="28.5">
      <c r="B84" s="105">
        <f t="shared" si="1"/>
        <v>82</v>
      </c>
      <c r="C84" s="119" t="s">
        <v>1732</v>
      </c>
      <c r="D84" s="120">
        <v>45985</v>
      </c>
      <c r="E84" s="106" t="s">
        <v>22</v>
      </c>
      <c r="F84" s="106" t="s">
        <v>35</v>
      </c>
      <c r="G84" s="106" t="s">
        <v>35</v>
      </c>
      <c r="H84" s="108" t="s">
        <v>1733</v>
      </c>
      <c r="I84" s="109" t="s">
        <v>1734</v>
      </c>
      <c r="J84" s="1262" t="s">
        <v>1735</v>
      </c>
      <c r="K84" s="123">
        <v>3524.82</v>
      </c>
      <c r="L84" s="35" t="s">
        <v>1736</v>
      </c>
    </row>
    <row r="85" spans="2:12" ht="15">
      <c r="B85" s="105">
        <f t="shared" si="1"/>
        <v>83</v>
      </c>
      <c r="C85" s="119" t="s">
        <v>1737</v>
      </c>
      <c r="D85" s="120">
        <v>46000</v>
      </c>
      <c r="E85" s="106" t="s">
        <v>8</v>
      </c>
      <c r="F85" s="106" t="s">
        <v>35</v>
      </c>
      <c r="G85" s="106" t="s">
        <v>35</v>
      </c>
      <c r="H85" s="108" t="s">
        <v>1738</v>
      </c>
      <c r="I85" s="109" t="s">
        <v>1739</v>
      </c>
      <c r="J85" s="121" t="s">
        <v>1656</v>
      </c>
      <c r="K85" s="123">
        <v>4729</v>
      </c>
      <c r="L85" s="35" t="s">
        <v>1430</v>
      </c>
    </row>
    <row r="86" spans="2:12" ht="15">
      <c r="B86" s="105">
        <f t="shared" si="1"/>
        <v>84</v>
      </c>
      <c r="C86" s="119" t="s">
        <v>1740</v>
      </c>
      <c r="D86" s="120">
        <v>46002</v>
      </c>
      <c r="E86" s="106" t="s">
        <v>12</v>
      </c>
      <c r="F86" s="106" t="s">
        <v>35</v>
      </c>
      <c r="G86" s="106" t="s">
        <v>35</v>
      </c>
      <c r="H86" s="108" t="s">
        <v>1741</v>
      </c>
      <c r="I86" s="109" t="s">
        <v>1648</v>
      </c>
      <c r="J86" s="1262" t="s">
        <v>1742</v>
      </c>
      <c r="K86" s="123">
        <v>160.5</v>
      </c>
      <c r="L86" s="35" t="s">
        <v>1426</v>
      </c>
    </row>
    <row r="87" spans="2:12" ht="15">
      <c r="B87" s="105">
        <f t="shared" si="1"/>
        <v>85</v>
      </c>
      <c r="C87" s="119" t="s">
        <v>1743</v>
      </c>
      <c r="D87" s="120">
        <v>46002</v>
      </c>
      <c r="E87" s="106" t="s">
        <v>12</v>
      </c>
      <c r="F87" s="106" t="s">
        <v>35</v>
      </c>
      <c r="G87" s="106" t="s">
        <v>35</v>
      </c>
      <c r="H87" s="108" t="s">
        <v>1744</v>
      </c>
      <c r="I87" s="109" t="s">
        <v>1745</v>
      </c>
      <c r="J87" s="121" t="s">
        <v>1746</v>
      </c>
      <c r="K87" s="123">
        <v>535</v>
      </c>
      <c r="L87" s="35" t="s">
        <v>1426</v>
      </c>
    </row>
    <row r="88" spans="2:12" ht="28.5">
      <c r="B88" s="105">
        <f t="shared" si="1"/>
        <v>86</v>
      </c>
      <c r="C88" s="119" t="s">
        <v>1747</v>
      </c>
      <c r="D88" s="120">
        <v>45971</v>
      </c>
      <c r="E88" s="106" t="s">
        <v>10</v>
      </c>
      <c r="F88" s="106" t="s">
        <v>35</v>
      </c>
      <c r="G88" s="106" t="s">
        <v>35</v>
      </c>
      <c r="H88" s="108" t="s">
        <v>1748</v>
      </c>
      <c r="I88" s="109" t="s">
        <v>1749</v>
      </c>
      <c r="J88" s="1262" t="s">
        <v>1750</v>
      </c>
      <c r="K88" s="123">
        <v>355</v>
      </c>
      <c r="L88" s="35" t="s">
        <v>1431</v>
      </c>
    </row>
    <row r="89" spans="2:12" ht="15">
      <c r="B89" s="105">
        <f t="shared" si="1"/>
        <v>87</v>
      </c>
      <c r="C89" s="119" t="s">
        <v>1751</v>
      </c>
      <c r="D89" s="120">
        <v>46007</v>
      </c>
      <c r="E89" s="106" t="s">
        <v>12</v>
      </c>
      <c r="F89" s="106" t="s">
        <v>35</v>
      </c>
      <c r="G89" s="106" t="s">
        <v>35</v>
      </c>
      <c r="H89" s="108" t="s">
        <v>1752</v>
      </c>
      <c r="I89" s="109" t="s">
        <v>1753</v>
      </c>
      <c r="J89" s="1262" t="s">
        <v>1754</v>
      </c>
      <c r="K89" s="123">
        <v>210</v>
      </c>
      <c r="L89" s="35" t="s">
        <v>1692</v>
      </c>
    </row>
    <row r="90" spans="2:12" ht="15.75" thickBot="1">
      <c r="B90" s="105">
        <f t="shared" si="1"/>
        <v>88</v>
      </c>
      <c r="C90" s="119" t="s">
        <v>1755</v>
      </c>
      <c r="D90" s="120">
        <v>45950</v>
      </c>
      <c r="E90" s="106" t="s">
        <v>28</v>
      </c>
      <c r="F90" s="106" t="s">
        <v>35</v>
      </c>
      <c r="G90" s="106" t="s">
        <v>35</v>
      </c>
      <c r="H90" s="108" t="s">
        <v>1756</v>
      </c>
      <c r="I90" s="109" t="s">
        <v>1707</v>
      </c>
      <c r="J90" s="1266" t="s">
        <v>1757</v>
      </c>
      <c r="K90" s="1267">
        <v>3931.44</v>
      </c>
      <c r="L90" s="35" t="s">
        <v>1431</v>
      </c>
    </row>
    <row r="91" spans="2:12" ht="57.75" thickBot="1">
      <c r="C91" s="1228"/>
      <c r="D91" s="1229"/>
      <c r="F91" s="1227"/>
      <c r="G91" s="1227"/>
      <c r="H91" s="469"/>
      <c r="J91" s="1269" t="s">
        <v>1758</v>
      </c>
      <c r="K91" s="1268">
        <f>SUM(K3:K90)</f>
        <v>186579.71000000002</v>
      </c>
      <c r="L91" s="697"/>
    </row>
    <row r="92" spans="2:12" ht="15">
      <c r="B92" s="1228"/>
      <c r="C92" s="1228"/>
      <c r="D92" s="1230"/>
      <c r="E92" s="1227"/>
      <c r="F92" s="1227"/>
      <c r="G92" s="1227"/>
      <c r="H92" s="469"/>
      <c r="J92" s="795"/>
      <c r="L92" s="697"/>
    </row>
    <row r="93" spans="2:12" ht="15">
      <c r="B93" s="1228"/>
      <c r="C93" s="1228"/>
      <c r="L93" s="697"/>
    </row>
  </sheetData>
  <printOptions horizontalCentered="1"/>
  <pageMargins left="0.70866141732283472" right="0.70866141732283472" top="0.94488188976377963" bottom="0.74803149606299213" header="0.31496062992125984" footer="0.31496062992125984"/>
  <pageSetup paperSize="9" scale="35" orientation="portrait" r:id="rId1"/>
  <headerFooter>
    <oddHeader>&amp;L&amp;G&amp;R&amp;G</oddHeader>
    <oddFooter>&amp;C&amp;P</oddFooter>
  </headerFooter>
  <legacyDrawing r:id="rId2"/>
  <legacyDrawingHF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992FA69-C16C-467A-817E-DDA0BDD6826B}">
          <x14:formula1>
            <xm:f>BD!$B$3:$B$16</xm:f>
          </x14:formula1>
          <xm:sqref>E92 E35:E90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D7806B05A2D6947A2C7F29D805A0610" ma:contentTypeVersion="4" ma:contentTypeDescription="Crear nuevo documento." ma:contentTypeScope="" ma:versionID="066bdd8426634ba542c46fe9045c0181">
  <xsd:schema xmlns:xsd="http://www.w3.org/2001/XMLSchema" xmlns:xs="http://www.w3.org/2001/XMLSchema" xmlns:p="http://schemas.microsoft.com/office/2006/metadata/properties" xmlns:ns2="661bc392-b004-408f-a61b-4e02dda12f16" targetNamespace="http://schemas.microsoft.com/office/2006/metadata/properties" ma:root="true" ma:fieldsID="1df01b417976c56520fee3e203ed0a34" ns2:_="">
    <xsd:import namespace="661bc392-b004-408f-a61b-4e02dda12f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bc392-b004-408f-a61b-4e02dda12f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A3B040-42BD-4E33-B270-412283EC0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1bc392-b004-408f-a61b-4e02dda12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7A0080-F5BC-4CEC-ABB9-9575EE3CB8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6543E4-4FB7-47D8-A547-B253C43BD6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BD</vt:lpstr>
      <vt:lpstr>CONTRATOS PROCEDIMIENTO LCSP</vt:lpstr>
      <vt:lpstr>CONTRATOS MENORES_RECURRENTES</vt:lpstr>
      <vt:lpstr>CONTRATOS MENORES_PUNTUALES</vt:lpstr>
      <vt:lpstr>'CONTRATOS MENORES_RECURRENTES'!Área_de_impresión</vt:lpstr>
      <vt:lpstr>'CONTRATOS PROCEDIMIENTO LCSP'!Área_de_impresión</vt:lpstr>
      <vt:lpstr>'CONTRATOS MENORES_RECURRENTES'!Títulos_a_imprimir</vt:lpstr>
    </vt:vector>
  </TitlesOfParts>
  <Manager/>
  <Company>FCSF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blanca</dc:creator>
  <cp:keywords/>
  <dc:description/>
  <cp:lastModifiedBy>Manuel Hernández</cp:lastModifiedBy>
  <cp:revision/>
  <cp:lastPrinted>2026-04-20T13:39:25Z</cp:lastPrinted>
  <dcterms:created xsi:type="dcterms:W3CDTF">2017-05-26T09:23:05Z</dcterms:created>
  <dcterms:modified xsi:type="dcterms:W3CDTF">2026-04-20T13:39:40Z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0x0101003D7806B05A2D6947A2C7F29D805A0610</vt:lpwstr>
  </property>
  <property fmtid="{D5CDD505-2E9C-101B-9397-08002B2CF9AE}" pid="3" name="MediaServiceImageTags">
    <vt:lpwstr/>
  </property>
</Properties>
</file>